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95" tabRatio="1000"/>
  </bookViews>
  <sheets>
    <sheet name="1-21" sheetId="87" r:id="rId1"/>
    <sheet name="3-22" sheetId="86" r:id="rId2"/>
    <sheet name="19-21" sheetId="88" r:id="rId3"/>
    <sheet name="ВЛ-10" sheetId="14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87" l="1"/>
  <c r="G10" i="87" s="1"/>
  <c r="G12" i="87" s="1"/>
  <c r="G19" i="87" s="1"/>
  <c r="G24" i="87" s="1"/>
  <c r="G26" i="87" s="1"/>
  <c r="G25" i="87" s="1"/>
  <c r="G7" i="87"/>
  <c r="H29" i="88"/>
  <c r="G29" i="88"/>
  <c r="H28" i="88"/>
  <c r="G28" i="88"/>
  <c r="H27" i="88"/>
  <c r="G27" i="88"/>
  <c r="H26" i="88"/>
  <c r="H25" i="88"/>
  <c r="H24" i="88"/>
  <c r="H23" i="88"/>
  <c r="H22" i="88"/>
  <c r="H21" i="88"/>
  <c r="H20" i="88"/>
  <c r="H19" i="88"/>
  <c r="G19" i="88"/>
  <c r="H18" i="88"/>
  <c r="H16" i="88"/>
  <c r="G16" i="88"/>
  <c r="H13" i="88"/>
  <c r="G13" i="88"/>
  <c r="H12" i="88"/>
  <c r="G12" i="88"/>
  <c r="H10" i="88"/>
  <c r="G10" i="88"/>
  <c r="G9" i="88"/>
  <c r="H7" i="88"/>
  <c r="G7" i="88"/>
  <c r="H23" i="87"/>
  <c r="H22" i="87"/>
  <c r="H21" i="87"/>
  <c r="H20" i="87"/>
  <c r="H18" i="87"/>
  <c r="H13" i="87"/>
  <c r="H16" i="87" s="1"/>
  <c r="G13" i="87"/>
  <c r="G16" i="87" s="1"/>
  <c r="H7" i="87"/>
  <c r="H10" i="87" s="1"/>
  <c r="H12" i="87" s="1"/>
  <c r="H19" i="87" s="1"/>
  <c r="H24" i="87" s="1"/>
  <c r="H29" i="86"/>
  <c r="G29" i="86"/>
  <c r="H28" i="86"/>
  <c r="G28" i="86"/>
  <c r="H27" i="86"/>
  <c r="G27" i="86"/>
  <c r="H26" i="86"/>
  <c r="H25" i="86"/>
  <c r="H24" i="86"/>
  <c r="H23" i="86"/>
  <c r="H22" i="86"/>
  <c r="H21" i="86"/>
  <c r="H20" i="86"/>
  <c r="H19" i="86"/>
  <c r="G19" i="86"/>
  <c r="H18" i="86"/>
  <c r="H16" i="86"/>
  <c r="G16" i="86"/>
  <c r="H13" i="86"/>
  <c r="G13" i="86"/>
  <c r="H12" i="86"/>
  <c r="G12" i="86"/>
  <c r="H10" i="86"/>
  <c r="G10" i="86"/>
  <c r="G9" i="86"/>
  <c r="H7" i="86"/>
  <c r="G7" i="86"/>
  <c r="H29" i="14"/>
  <c r="G29" i="14"/>
  <c r="H28" i="14"/>
  <c r="G28" i="14"/>
  <c r="H27" i="14"/>
  <c r="G27" i="14"/>
  <c r="H26" i="14"/>
  <c r="H25" i="14"/>
  <c r="H24" i="14"/>
  <c r="H23" i="14"/>
  <c r="H22" i="14"/>
  <c r="H21" i="14"/>
  <c r="H20" i="14"/>
  <c r="H19" i="14"/>
  <c r="G19" i="14"/>
  <c r="H18" i="14"/>
  <c r="H16" i="14"/>
  <c r="G16" i="14"/>
  <c r="H13" i="14"/>
  <c r="G13" i="14"/>
  <c r="H12" i="14"/>
  <c r="G12" i="14"/>
  <c r="H10" i="14"/>
  <c r="G10" i="14"/>
  <c r="G9" i="14"/>
  <c r="H7" i="14"/>
  <c r="G7" i="14"/>
  <c r="H25" i="87" l="1"/>
  <c r="H26" i="87" s="1"/>
</calcChain>
</file>

<file path=xl/sharedStrings.xml><?xml version="1.0" encoding="utf-8"?>
<sst xmlns="http://schemas.openxmlformats.org/spreadsheetml/2006/main" count="132" uniqueCount="30">
  <si>
    <t xml:space="preserve">Строительство ВЛ-10 кВ </t>
  </si>
  <si>
    <t>Наименование документа</t>
  </si>
  <si>
    <t>1 цепная</t>
  </si>
  <si>
    <t>2 цепная</t>
  </si>
  <si>
    <t>Таб. Л7 стр 116 (тыс. руб за км с учетом стоимости СМР)</t>
  </si>
  <si>
    <t>Монтажные работы ВЛ-10 кВ (Приказ Министерства Энергерики РФ от 26 февраля 2024 г. N 131, таб. Л1, стр. 111), тыс. руб на 1 км ( СМР без опор и провода)</t>
  </si>
  <si>
    <t>Сечение</t>
  </si>
  <si>
    <t>СИП-3 1х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</si>
  <si>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</si>
  <si>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</si>
  <si>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</si>
  <si>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</si>
  <si>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Стоимость опор для ВЛ-10 кВ с учетом СМР и  также сопутствующие затраты (Приказ Министерства Энергерики РФ от 26 февраля 2024 г. N 131, таб. Л3, стр. 113), тыс. руб на 1 км</t>
  </si>
  <si>
    <t>Для ВЛ 0,4 - 20 кВ с утвержденным значением протяженности до 300 метров вместе с УНЦ применяется коэффициент (Кф1)</t>
  </si>
  <si>
    <t>Стоимость провода СИП ВЛ-10 кВ с учетом СМР и  также сопутствующие затраты (Приказ Министерства Энергерики РФ от 26 февраля 2024 г. N 131, таб. Л7, стр. 116), тыс. руб за 1 км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</si>
  <si>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</si>
  <si>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</si>
  <si>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Протяженность трассы, км</t>
  </si>
  <si>
    <t>Количество опор (пролет 35м), шт.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</si>
  <si>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</si>
  <si>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</si>
  <si>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</si>
  <si>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</si>
  <si>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</si>
  <si>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</si>
  <si>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</si>
  <si>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</si>
  <si>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</si>
  <si>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</si>
  <si>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Строительство ВЛ-10 кВ                                                                                                                                                           Реконструкция ВЛ-10 кВ Л 19-21 в Горно-Алтайске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</si>
</sst>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b/>
      <sz val="12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"/>
      <name val="Calibri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2"/>
      <name val="Times New Roman"/>
      <charset val="204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5" fillId="0" borderId="0"/>
    <xf numFmtId="0" fontId="6" fillId="0" borderId="0"/>
    <xf numFmtId="0" fontId="7" fillId="0" borderId="0"/>
    <xf numFmtId="0" fontId="4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3" fillId="0" borderId="4" xfId="0" applyFont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/>
    <xf numFmtId="2" fontId="0" fillId="0" borderId="4" xfId="0" applyNumberFormat="1" applyBorder="1"/>
    <xf numFmtId="2" fontId="0" fillId="4" borderId="4" xfId="0" applyNumberFormat="1" applyFill="1" applyBorder="1"/>
    <xf numFmtId="1" fontId="0" fillId="4" borderId="4" xfId="0" applyNumberFormat="1" applyFill="1" applyBorder="1"/>
    <xf numFmtId="0" fontId="0" fillId="5" borderId="4" xfId="0" applyFill="1" applyBorder="1"/>
    <xf numFmtId="0" fontId="0" fillId="5" borderId="6" xfId="0" applyFill="1" applyBorder="1"/>
    <xf numFmtId="0" fontId="0" fillId="4" borderId="4" xfId="0" applyFill="1" applyBorder="1"/>
    <xf numFmtId="164" fontId="0" fillId="6" borderId="4" xfId="0" applyNumberFormat="1" applyFill="1" applyBorder="1"/>
    <xf numFmtId="0" fontId="0" fillId="6" borderId="4" xfId="0" applyFill="1" applyBorder="1"/>
    <xf numFmtId="2" fontId="0" fillId="7" borderId="4" xfId="0" applyNumberFormat="1" applyFill="1" applyBorder="1"/>
    <xf numFmtId="1" fontId="0" fillId="7" borderId="4" xfId="0" applyNumberFormat="1" applyFill="1" applyBorder="1"/>
    <xf numFmtId="0" fontId="0" fillId="0" borderId="6" xfId="0" applyBorder="1"/>
    <xf numFmtId="1" fontId="0" fillId="0" borderId="4" xfId="0" applyNumberFormat="1" applyBorder="1"/>
    <xf numFmtId="0" fontId="0" fillId="7" borderId="4" xfId="0" applyFill="1" applyBorder="1"/>
    <xf numFmtId="164" fontId="0" fillId="4" borderId="4" xfId="0" applyNumberFormat="1" applyFill="1" applyBorder="1"/>
    <xf numFmtId="164" fontId="0" fillId="0" borderId="4" xfId="0" applyNumberFormat="1" applyBorder="1"/>
    <xf numFmtId="2" fontId="0" fillId="2" borderId="4" xfId="0" applyNumberFormat="1" applyFill="1" applyBorder="1"/>
    <xf numFmtId="0" fontId="0" fillId="0" borderId="0" xfId="0" applyBorder="1" applyAlignment="1">
      <alignment horizontal="right"/>
    </xf>
    <xf numFmtId="1" fontId="0" fillId="0" borderId="0" xfId="0" applyNumberFormat="1" applyBorder="1"/>
    <xf numFmtId="0" fontId="4" fillId="0" borderId="0" xfId="0" applyFont="1"/>
    <xf numFmtId="0" fontId="0" fillId="9" borderId="4" xfId="0" applyFill="1" applyBorder="1"/>
    <xf numFmtId="0" fontId="0" fillId="6" borderId="0" xfId="0" applyFill="1"/>
    <xf numFmtId="0" fontId="0" fillId="4" borderId="0" xfId="0" applyFill="1"/>
    <xf numFmtId="0" fontId="0" fillId="5" borderId="0" xfId="0" applyFill="1"/>
    <xf numFmtId="2" fontId="0" fillId="0" borderId="0" xfId="0" applyNumberFormat="1"/>
    <xf numFmtId="164" fontId="0" fillId="7" borderId="4" xfId="0" applyNumberFormat="1" applyFill="1" applyBorder="1"/>
    <xf numFmtId="2" fontId="0" fillId="4" borderId="0" xfId="0" applyNumberFormat="1" applyFill="1" applyBorder="1"/>
    <xf numFmtId="0" fontId="0" fillId="0" borderId="5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6" xfId="0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right" wrapText="1"/>
    </xf>
    <xf numFmtId="0" fontId="0" fillId="0" borderId="10" xfId="0" applyBorder="1" applyAlignment="1">
      <alignment horizontal="right" wrapText="1"/>
    </xf>
    <xf numFmtId="0" fontId="0" fillId="0" borderId="6" xfId="0" applyBorder="1" applyAlignment="1">
      <alignment horizontal="right" wrapText="1"/>
    </xf>
    <xf numFmtId="0" fontId="4" fillId="8" borderId="4" xfId="0" applyFont="1" applyFill="1" applyBorder="1" applyAlignment="1">
      <alignment horizontal="center" wrapText="1"/>
    </xf>
    <xf numFmtId="0" fontId="0" fillId="8" borderId="4" xfId="0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4" fillId="8" borderId="4" xfId="0" applyFont="1" applyFill="1" applyBorder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center" wrapText="1"/>
    </xf>
    <xf numFmtId="0" fontId="0" fillId="4" borderId="4" xfId="0" applyFill="1" applyBorder="1" applyAlignment="1">
      <alignment horizont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5">
    <cellStyle name="Обычный" xfId="0" builtinId="0"/>
    <cellStyle name="Обычный 10" xfId="1"/>
    <cellStyle name="Обычный 2 2" xfId="2"/>
    <cellStyle name="Обычный 3" xfId="3"/>
    <cellStyle name="Обычный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S29"/>
  <sheetViews>
    <sheetView tabSelected="1" workbookViewId="0">
      <selection activeCell="I6" sqref="I6"/>
    </sheetView>
  </sheetViews>
  <sheetFormatPr defaultColWidth="9" defaultRowHeight="15" x14ac:dyDescent="0.25"/>
  <cols>
    <col min="1" max="1" width="1.7109375" customWidth="1"/>
    <col min="2" max="2" width="2" customWidth="1"/>
    <col min="3" max="3" width="23.5703125" customWidth="1"/>
    <col min="4" max="4" width="9.140625" customWidth="1"/>
    <col min="5" max="5" width="18.28515625" customWidth="1"/>
    <col min="6" max="6" width="9.140625" customWidth="1"/>
    <col min="7" max="7" width="12.5703125" customWidth="1"/>
    <col min="8" max="8" width="12" customWidth="1"/>
    <col min="9" max="9" width="12.85546875" customWidth="1"/>
    <col min="11" max="11" width="8.42578125" customWidth="1"/>
    <col min="12" max="12" width="16.7109375" customWidth="1"/>
  </cols>
  <sheetData>
    <row r="1" spans="2:19" ht="45" customHeight="1" x14ac:dyDescent="0.25">
      <c r="B1" s="56" t="s">
        <v>29</v>
      </c>
      <c r="C1" s="56"/>
      <c r="D1" s="56"/>
      <c r="E1" s="56"/>
      <c r="F1" s="56"/>
      <c r="G1" s="56"/>
      <c r="H1" s="56"/>
      <c r="I1" s="56"/>
    </row>
    <row r="2" spans="2:19" x14ac:dyDescent="0.25">
      <c r="C2" s="1"/>
      <c r="D2" s="1"/>
      <c r="E2" s="1"/>
      <c r="F2" s="1"/>
      <c r="G2" s="1"/>
      <c r="H2" s="1"/>
      <c r="I2" s="1"/>
    </row>
    <row r="3" spans="2:19" ht="15.75" x14ac:dyDescent="0.25">
      <c r="C3" s="35" t="s">
        <v>1</v>
      </c>
      <c r="D3" s="36"/>
      <c r="E3" s="37"/>
      <c r="F3" s="2"/>
      <c r="G3" s="57"/>
      <c r="H3" s="58"/>
    </row>
    <row r="4" spans="2:19" ht="15.75" x14ac:dyDescent="0.25">
      <c r="C4" s="38"/>
      <c r="D4" s="39"/>
      <c r="E4" s="40"/>
      <c r="F4" s="3"/>
      <c r="G4" s="4" t="s">
        <v>2</v>
      </c>
      <c r="H4" s="5" t="s">
        <v>3</v>
      </c>
      <c r="K4" s="24" t="s">
        <v>4</v>
      </c>
    </row>
    <row r="5" spans="2:19" ht="45.75" customHeight="1" x14ac:dyDescent="0.25">
      <c r="C5" s="54" t="s">
        <v>5</v>
      </c>
      <c r="D5" s="54"/>
      <c r="E5" s="54"/>
      <c r="F5" s="2"/>
      <c r="G5" s="2">
        <v>1929.53</v>
      </c>
      <c r="H5" s="2">
        <v>3054.93</v>
      </c>
      <c r="K5" s="25" t="s">
        <v>6</v>
      </c>
      <c r="L5" s="25" t="s">
        <v>7</v>
      </c>
    </row>
    <row r="6" spans="2:19" ht="63" customHeight="1" x14ac:dyDescent="0.25">
      <c r="C6" s="59" t="s">
        <v>8</v>
      </c>
      <c r="D6" s="60"/>
      <c r="E6" s="60"/>
      <c r="F6" s="2"/>
      <c r="G6" s="6">
        <v>2.0499999999999998</v>
      </c>
      <c r="H6" s="6">
        <v>1.82</v>
      </c>
      <c r="K6" s="2">
        <v>35</v>
      </c>
      <c r="L6" s="2">
        <v>1487.23</v>
      </c>
    </row>
    <row r="7" spans="2:19" x14ac:dyDescent="0.25">
      <c r="C7" s="45" t="s">
        <v>9</v>
      </c>
      <c r="D7" s="46"/>
      <c r="E7" s="46"/>
      <c r="F7" s="47"/>
      <c r="G7" s="7">
        <f>G5*G6</f>
        <v>3955.5364999999997</v>
      </c>
      <c r="H7" s="8">
        <f>H5*H6</f>
        <v>5559.9726000000001</v>
      </c>
      <c r="K7" s="2">
        <v>50</v>
      </c>
      <c r="L7" s="2">
        <v>1502.12</v>
      </c>
      <c r="N7" s="26" t="s">
        <v>10</v>
      </c>
      <c r="O7" t="s">
        <v>11</v>
      </c>
    </row>
    <row r="8" spans="2:19" ht="60.75" customHeight="1" x14ac:dyDescent="0.25">
      <c r="C8" s="53" t="s">
        <v>12</v>
      </c>
      <c r="D8" s="54"/>
      <c r="E8" s="54"/>
      <c r="F8" s="9">
        <v>1.0900000000000001</v>
      </c>
      <c r="G8" s="6">
        <v>1262.83</v>
      </c>
      <c r="H8" s="2">
        <v>1421.78</v>
      </c>
      <c r="K8" s="18">
        <v>70</v>
      </c>
      <c r="L8" s="18">
        <v>1529.52</v>
      </c>
      <c r="N8" s="55" t="s">
        <v>13</v>
      </c>
      <c r="O8" s="55"/>
      <c r="P8" s="55"/>
      <c r="Q8" s="55"/>
      <c r="R8" s="55"/>
      <c r="S8" s="2">
        <v>1.2</v>
      </c>
    </row>
    <row r="9" spans="2:19" ht="61.5" customHeight="1" x14ac:dyDescent="0.25">
      <c r="C9" s="53" t="s">
        <v>14</v>
      </c>
      <c r="D9" s="54"/>
      <c r="E9" s="54"/>
      <c r="F9" s="10">
        <v>1.07</v>
      </c>
      <c r="G9" s="7">
        <f>L8</f>
        <v>1529.52</v>
      </c>
      <c r="H9" s="11"/>
      <c r="K9" s="11">
        <v>95</v>
      </c>
      <c r="L9" s="11">
        <v>1562.5</v>
      </c>
      <c r="N9" s="55" t="s">
        <v>15</v>
      </c>
      <c r="O9" s="55"/>
      <c r="P9" s="55"/>
      <c r="Q9" s="55"/>
      <c r="R9" s="55"/>
      <c r="S9" s="2">
        <v>1.5</v>
      </c>
    </row>
    <row r="10" spans="2:19" ht="18" customHeight="1" x14ac:dyDescent="0.25">
      <c r="C10" s="45" t="s">
        <v>9</v>
      </c>
      <c r="D10" s="46"/>
      <c r="E10" s="46"/>
      <c r="F10" s="47"/>
      <c r="G10" s="7">
        <f>G8*F8+G9*F9</f>
        <v>3013.0711000000001</v>
      </c>
      <c r="H10" s="8">
        <f>H7+H8+H9</f>
        <v>6981.7525999999998</v>
      </c>
      <c r="I10" s="27"/>
      <c r="N10" s="55" t="s">
        <v>16</v>
      </c>
      <c r="O10" s="55"/>
      <c r="P10" s="55"/>
      <c r="Q10" s="55"/>
      <c r="R10" s="55"/>
      <c r="S10" s="2">
        <v>2.99</v>
      </c>
    </row>
    <row r="11" spans="2:19" x14ac:dyDescent="0.25">
      <c r="C11" s="50" t="s">
        <v>17</v>
      </c>
      <c r="D11" s="50"/>
      <c r="E11" s="50"/>
      <c r="F11" s="2"/>
      <c r="G11" s="12">
        <v>1.222</v>
      </c>
      <c r="H11" s="13"/>
    </row>
    <row r="12" spans="2:19" x14ac:dyDescent="0.25">
      <c r="C12" s="45" t="s">
        <v>9</v>
      </c>
      <c r="D12" s="46"/>
      <c r="E12" s="46"/>
      <c r="F12" s="47"/>
      <c r="G12" s="14">
        <f>(G10+G7)*G11</f>
        <v>8515.6384871999999</v>
      </c>
      <c r="H12" s="15">
        <f>H10*H11</f>
        <v>0</v>
      </c>
    </row>
    <row r="13" spans="2:19" ht="22.5" customHeight="1" x14ac:dyDescent="0.25">
      <c r="C13" s="51" t="s">
        <v>18</v>
      </c>
      <c r="D13" s="52"/>
      <c r="E13" s="52"/>
      <c r="F13" s="16"/>
      <c r="G13" s="17">
        <f>G11*1000/35</f>
        <v>34.914285714285711</v>
      </c>
      <c r="H13" s="17">
        <f>G13</f>
        <v>34.914285714285711</v>
      </c>
    </row>
    <row r="14" spans="2:19" ht="58.5" customHeight="1" x14ac:dyDescent="0.25">
      <c r="C14" s="53" t="s">
        <v>19</v>
      </c>
      <c r="D14" s="54"/>
      <c r="E14" s="54"/>
      <c r="F14" s="10">
        <v>1.07</v>
      </c>
      <c r="G14" s="6">
        <v>4.95</v>
      </c>
      <c r="H14" s="2">
        <v>4.95</v>
      </c>
      <c r="L14" s="28" t="s">
        <v>20</v>
      </c>
    </row>
    <row r="15" spans="2:19" ht="61.5" customHeight="1" x14ac:dyDescent="0.25">
      <c r="C15" s="53" t="s">
        <v>21</v>
      </c>
      <c r="D15" s="54"/>
      <c r="E15" s="54"/>
      <c r="F15" s="10">
        <v>1.07</v>
      </c>
      <c r="G15" s="6">
        <v>12.24</v>
      </c>
      <c r="H15" s="2">
        <v>12.24</v>
      </c>
    </row>
    <row r="16" spans="2:19" ht="27.75" customHeight="1" x14ac:dyDescent="0.25">
      <c r="C16" s="45" t="s">
        <v>9</v>
      </c>
      <c r="D16" s="46"/>
      <c r="E16" s="46"/>
      <c r="F16" s="47"/>
      <c r="G16" s="7">
        <f>(G14+G15)*F14*G13</f>
        <v>642.18893142857144</v>
      </c>
      <c r="H16" s="8">
        <f>(H14+H15)*H13</f>
        <v>600.17657142857138</v>
      </c>
    </row>
    <row r="17" spans="3:11" ht="47.25" customHeight="1" x14ac:dyDescent="0.25">
      <c r="C17" s="48" t="s">
        <v>22</v>
      </c>
      <c r="D17" s="49"/>
      <c r="E17" s="49"/>
      <c r="F17" s="16">
        <v>514.42999999999995</v>
      </c>
      <c r="G17" s="15"/>
      <c r="H17" s="2"/>
    </row>
    <row r="18" spans="3:11" ht="47.25" customHeight="1" x14ac:dyDescent="0.25">
      <c r="C18" s="48" t="s">
        <v>23</v>
      </c>
      <c r="D18" s="49"/>
      <c r="E18" s="49"/>
      <c r="F18" s="16">
        <v>11.91</v>
      </c>
      <c r="G18" s="15"/>
      <c r="H18" s="17">
        <f>5000*11.91/100</f>
        <v>595.5</v>
      </c>
    </row>
    <row r="19" spans="3:11" ht="17.25" customHeight="1" x14ac:dyDescent="0.25">
      <c r="C19" s="45" t="s">
        <v>9</v>
      </c>
      <c r="D19" s="46"/>
      <c r="E19" s="46"/>
      <c r="F19" s="47"/>
      <c r="G19" s="14">
        <f>G12+G17+G18</f>
        <v>8515.6384871999999</v>
      </c>
      <c r="H19" s="15">
        <f>H12+H16+H17+H18</f>
        <v>1195.6765714285714</v>
      </c>
    </row>
    <row r="20" spans="3:11" ht="15" customHeight="1" x14ac:dyDescent="0.25">
      <c r="C20" s="41" t="s">
        <v>24</v>
      </c>
      <c r="D20" s="42"/>
      <c r="E20" s="42"/>
      <c r="F20" s="18">
        <v>2024</v>
      </c>
      <c r="G20" s="30">
        <v>1.0740000000000001</v>
      </c>
      <c r="H20" s="20">
        <f>G20</f>
        <v>1.0740000000000001</v>
      </c>
    </row>
    <row r="21" spans="3:11" x14ac:dyDescent="0.25">
      <c r="C21" s="43"/>
      <c r="D21" s="44"/>
      <c r="E21" s="44"/>
      <c r="F21" s="18">
        <v>2025</v>
      </c>
      <c r="G21" s="30">
        <v>1.0609999999999999</v>
      </c>
      <c r="H21" s="20">
        <f t="shared" ref="H21:H23" si="0">G21</f>
        <v>1.0609999999999999</v>
      </c>
    </row>
    <row r="22" spans="3:11" x14ac:dyDescent="0.25">
      <c r="C22" s="43"/>
      <c r="D22" s="44"/>
      <c r="E22" s="44"/>
      <c r="F22" s="11">
        <v>2026</v>
      </c>
      <c r="G22" s="19">
        <v>1.0529999999999999</v>
      </c>
      <c r="H22" s="20">
        <f t="shared" si="0"/>
        <v>1.0529999999999999</v>
      </c>
    </row>
    <row r="23" spans="3:11" x14ac:dyDescent="0.25">
      <c r="C23" s="43"/>
      <c r="D23" s="44"/>
      <c r="E23" s="44"/>
      <c r="F23" s="2">
        <v>2027</v>
      </c>
      <c r="G23" s="19">
        <v>1.0449999999999999</v>
      </c>
      <c r="H23" s="20">
        <f t="shared" si="0"/>
        <v>1.0449999999999999</v>
      </c>
    </row>
    <row r="24" spans="3:11" x14ac:dyDescent="0.25">
      <c r="C24" s="32" t="s">
        <v>25</v>
      </c>
      <c r="D24" s="33"/>
      <c r="E24" s="33"/>
      <c r="F24" s="34"/>
      <c r="G24" s="21">
        <f>G19*G20*G21</f>
        <v>9703.689275103221</v>
      </c>
      <c r="H24" s="17">
        <f>H19*H20*H21*H22</f>
        <v>1434.7021728234447</v>
      </c>
      <c r="K24" s="29"/>
    </row>
    <row r="25" spans="3:11" x14ac:dyDescent="0.25">
      <c r="C25" s="32" t="s">
        <v>26</v>
      </c>
      <c r="D25" s="33"/>
      <c r="E25" s="33"/>
      <c r="F25" s="34"/>
      <c r="G25" s="6">
        <f>G26-G24</f>
        <v>1940.7378550206431</v>
      </c>
      <c r="H25" s="17">
        <f>H24*20/100</f>
        <v>286.94043456468893</v>
      </c>
    </row>
    <row r="26" spans="3:11" x14ac:dyDescent="0.25">
      <c r="C26" s="32" t="s">
        <v>27</v>
      </c>
      <c r="D26" s="33"/>
      <c r="E26" s="33"/>
      <c r="F26" s="34"/>
      <c r="G26" s="14">
        <f>G24*1.2</f>
        <v>11644.427130123864</v>
      </c>
      <c r="H26" s="17">
        <f>H24+H25</f>
        <v>1721.6426073881337</v>
      </c>
    </row>
    <row r="27" spans="3:11" x14ac:dyDescent="0.25">
      <c r="C27" s="22"/>
      <c r="D27" s="22"/>
      <c r="E27" s="22"/>
      <c r="F27" s="22"/>
      <c r="G27" s="31"/>
      <c r="H27" s="23"/>
    </row>
    <row r="28" spans="3:11" x14ac:dyDescent="0.25">
      <c r="C28" s="22"/>
      <c r="D28" s="22"/>
      <c r="E28" s="22"/>
      <c r="F28" s="22"/>
      <c r="G28" s="23"/>
    </row>
    <row r="29" spans="3:11" x14ac:dyDescent="0.25">
      <c r="C29" t="s">
        <v>28</v>
      </c>
      <c r="D29" s="22"/>
      <c r="E29" s="22"/>
      <c r="F29" s="22"/>
      <c r="G29" s="23"/>
    </row>
  </sheetData>
  <mergeCells count="25">
    <mergeCell ref="B1:I1"/>
    <mergeCell ref="G3:H3"/>
    <mergeCell ref="C5:E5"/>
    <mergeCell ref="C6:E6"/>
    <mergeCell ref="C7:F7"/>
    <mergeCell ref="N8:R8"/>
    <mergeCell ref="C9:E9"/>
    <mergeCell ref="N9:R9"/>
    <mergeCell ref="C10:F10"/>
    <mergeCell ref="N10:R10"/>
    <mergeCell ref="C25:F25"/>
    <mergeCell ref="C26:F26"/>
    <mergeCell ref="C3:E4"/>
    <mergeCell ref="C20:E23"/>
    <mergeCell ref="C16:F16"/>
    <mergeCell ref="C17:E17"/>
    <mergeCell ref="C18:E18"/>
    <mergeCell ref="C19:F19"/>
    <mergeCell ref="C24:F24"/>
    <mergeCell ref="C11:E11"/>
    <mergeCell ref="C12:F12"/>
    <mergeCell ref="C13:E13"/>
    <mergeCell ref="C14:E14"/>
    <mergeCell ref="C15:E15"/>
    <mergeCell ref="C8:E8"/>
  </mergeCells>
  <pageMargins left="0" right="0" top="0" bottom="0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1"/>
  <sheetViews>
    <sheetView topLeftCell="A16" workbookViewId="0">
      <selection activeCell="H39" sqref="A1:XFD1048576"/>
    </sheetView>
  </sheetViews>
  <sheetFormatPr defaultColWidth="9" defaultRowHeight="15" x14ac:dyDescent="0.25"/>
  <cols>
    <col min="1" max="1" width="1.7109375" customWidth="1"/>
    <col min="2" max="2" width="9.140625" customWidth="1"/>
    <col min="3" max="3" width="23.5703125" customWidth="1"/>
    <col min="4" max="4" width="9.140625" customWidth="1"/>
    <col min="6" max="6" width="9.140625" customWidth="1"/>
    <col min="7" max="7" width="12.5703125" customWidth="1"/>
    <col min="8" max="8" width="12" customWidth="1"/>
    <col min="9" max="9" width="12.85546875" customWidth="1"/>
    <col min="11" max="11" width="8.42578125" customWidth="1"/>
    <col min="12" max="12" width="16.7109375" customWidth="1"/>
  </cols>
  <sheetData>
    <row r="1" spans="2:19" ht="45" customHeight="1" x14ac:dyDescent="0.25">
      <c r="B1" s="56" t="s">
        <v>0</v>
      </c>
      <c r="C1" s="56"/>
      <c r="D1" s="56"/>
      <c r="E1" s="56"/>
      <c r="F1" s="56"/>
      <c r="G1" s="56"/>
      <c r="H1" s="56"/>
      <c r="I1" s="56"/>
    </row>
    <row r="2" spans="2:19" x14ac:dyDescent="0.25">
      <c r="C2" s="1"/>
      <c r="D2" s="1"/>
      <c r="E2" s="1"/>
      <c r="F2" s="1"/>
      <c r="G2" s="1"/>
      <c r="H2" s="1"/>
      <c r="I2" s="1"/>
    </row>
    <row r="3" spans="2:19" ht="15.75" x14ac:dyDescent="0.25">
      <c r="C3" s="35" t="s">
        <v>1</v>
      </c>
      <c r="D3" s="36"/>
      <c r="E3" s="37"/>
      <c r="F3" s="2"/>
      <c r="G3" s="57"/>
      <c r="H3" s="58"/>
    </row>
    <row r="4" spans="2:19" ht="15.75" x14ac:dyDescent="0.25">
      <c r="C4" s="38"/>
      <c r="D4" s="39"/>
      <c r="E4" s="40"/>
      <c r="F4" s="3"/>
      <c r="G4" s="4" t="s">
        <v>2</v>
      </c>
      <c r="H4" s="5" t="s">
        <v>3</v>
      </c>
      <c r="K4" s="24" t="s">
        <v>4</v>
      </c>
    </row>
    <row r="5" spans="2:19" ht="57.75" customHeight="1" x14ac:dyDescent="0.25">
      <c r="C5" s="54" t="s">
        <v>5</v>
      </c>
      <c r="D5" s="54"/>
      <c r="E5" s="54"/>
      <c r="F5" s="2"/>
      <c r="G5" s="2">
        <v>1929.53</v>
      </c>
      <c r="H5" s="2">
        <v>3054.93</v>
      </c>
      <c r="K5" s="25" t="s">
        <v>6</v>
      </c>
      <c r="L5" s="25" t="s">
        <v>7</v>
      </c>
    </row>
    <row r="6" spans="2:19" ht="63" customHeight="1" x14ac:dyDescent="0.25">
      <c r="C6" s="59" t="s">
        <v>8</v>
      </c>
      <c r="D6" s="60"/>
      <c r="E6" s="60"/>
      <c r="F6" s="2"/>
      <c r="G6" s="6">
        <v>2.0499999999999998</v>
      </c>
      <c r="H6" s="6">
        <v>1.82</v>
      </c>
      <c r="K6" s="2">
        <v>35</v>
      </c>
      <c r="L6" s="2">
        <v>1487.23</v>
      </c>
    </row>
    <row r="7" spans="2:19" x14ac:dyDescent="0.25">
      <c r="C7" s="45" t="s">
        <v>9</v>
      </c>
      <c r="D7" s="46"/>
      <c r="E7" s="46"/>
      <c r="F7" s="47"/>
      <c r="G7" s="7">
        <f>G5*G6</f>
        <v>3955.5365000000002</v>
      </c>
      <c r="H7" s="8">
        <f>H5*H6</f>
        <v>5559.9726000000001</v>
      </c>
      <c r="K7" s="2">
        <v>50</v>
      </c>
      <c r="L7" s="2">
        <v>1502.12</v>
      </c>
      <c r="N7" s="26" t="s">
        <v>10</v>
      </c>
      <c r="O7" t="s">
        <v>11</v>
      </c>
    </row>
    <row r="8" spans="2:19" ht="77.25" customHeight="1" x14ac:dyDescent="0.25">
      <c r="C8" s="53" t="s">
        <v>12</v>
      </c>
      <c r="D8" s="54"/>
      <c r="E8" s="54"/>
      <c r="F8" s="9">
        <v>1.0900000000000001</v>
      </c>
      <c r="G8" s="6">
        <v>1262.83</v>
      </c>
      <c r="H8" s="2">
        <v>1421.78</v>
      </c>
      <c r="K8" s="11">
        <v>70</v>
      </c>
      <c r="L8" s="11">
        <v>1529.52</v>
      </c>
      <c r="N8" s="55" t="s">
        <v>13</v>
      </c>
      <c r="O8" s="55"/>
      <c r="P8" s="55"/>
      <c r="Q8" s="55"/>
      <c r="R8" s="55"/>
      <c r="S8" s="2">
        <v>1.2</v>
      </c>
    </row>
    <row r="9" spans="2:19" ht="76.5" customHeight="1" x14ac:dyDescent="0.25">
      <c r="C9" s="53" t="s">
        <v>14</v>
      </c>
      <c r="D9" s="54"/>
      <c r="E9" s="54"/>
      <c r="F9" s="10">
        <v>1.07</v>
      </c>
      <c r="G9" s="7">
        <f>L8</f>
        <v>1529.52</v>
      </c>
      <c r="H9" s="11"/>
      <c r="K9" s="11">
        <v>95</v>
      </c>
      <c r="L9" s="11">
        <v>1562.5</v>
      </c>
      <c r="N9" s="55" t="s">
        <v>15</v>
      </c>
      <c r="O9" s="55"/>
      <c r="P9" s="55"/>
      <c r="Q9" s="55"/>
      <c r="R9" s="55"/>
      <c r="S9" s="2">
        <v>1.5</v>
      </c>
    </row>
    <row r="10" spans="2:19" ht="46.5" customHeight="1" x14ac:dyDescent="0.25">
      <c r="C10" s="45" t="s">
        <v>9</v>
      </c>
      <c r="D10" s="46"/>
      <c r="E10" s="46"/>
      <c r="F10" s="47"/>
      <c r="G10" s="7">
        <f>G8*F8+G9*F9</f>
        <v>3013.0711000000001</v>
      </c>
      <c r="H10" s="8">
        <f>H7+H8+H9</f>
        <v>6981.7525999999998</v>
      </c>
      <c r="I10" s="27"/>
      <c r="N10" s="55" t="s">
        <v>16</v>
      </c>
      <c r="O10" s="55"/>
      <c r="P10" s="55"/>
      <c r="Q10" s="55"/>
      <c r="R10" s="55"/>
      <c r="S10" s="2">
        <v>2.99</v>
      </c>
    </row>
    <row r="11" spans="2:19" x14ac:dyDescent="0.25">
      <c r="C11" s="50" t="s">
        <v>17</v>
      </c>
      <c r="D11" s="50"/>
      <c r="E11" s="50"/>
      <c r="F11" s="2"/>
      <c r="G11" s="12">
        <v>0.39700000000000002</v>
      </c>
      <c r="H11" s="13"/>
    </row>
    <row r="12" spans="2:19" x14ac:dyDescent="0.25">
      <c r="C12" s="45" t="s">
        <v>9</v>
      </c>
      <c r="D12" s="46"/>
      <c r="E12" s="46"/>
      <c r="F12" s="47"/>
      <c r="G12" s="14">
        <f>(G10+G7)*G11</f>
        <v>2766.5372172000002</v>
      </c>
      <c r="H12" s="15">
        <f>H10*H11</f>
        <v>0</v>
      </c>
    </row>
    <row r="13" spans="2:19" ht="22.5" customHeight="1" x14ac:dyDescent="0.25">
      <c r="C13" s="51" t="s">
        <v>18</v>
      </c>
      <c r="D13" s="52"/>
      <c r="E13" s="52"/>
      <c r="F13" s="16"/>
      <c r="G13" s="17">
        <f>G11*1000/35</f>
        <v>11.342857142857101</v>
      </c>
      <c r="H13" s="17">
        <f>G13</f>
        <v>11.342857142857101</v>
      </c>
    </row>
    <row r="14" spans="2:19" ht="78.75" customHeight="1" x14ac:dyDescent="0.25">
      <c r="C14" s="53" t="s">
        <v>19</v>
      </c>
      <c r="D14" s="54"/>
      <c r="E14" s="54"/>
      <c r="F14" s="10">
        <v>1.07</v>
      </c>
      <c r="G14" s="6">
        <v>4.95</v>
      </c>
      <c r="H14" s="2">
        <v>4.95</v>
      </c>
      <c r="L14" s="28" t="s">
        <v>20</v>
      </c>
    </row>
    <row r="15" spans="2:19" ht="76.5" customHeight="1" x14ac:dyDescent="0.25">
      <c r="C15" s="53" t="s">
        <v>21</v>
      </c>
      <c r="D15" s="54"/>
      <c r="E15" s="54"/>
      <c r="F15" s="10">
        <v>1.07</v>
      </c>
      <c r="G15" s="6">
        <v>12.24</v>
      </c>
      <c r="H15" s="2">
        <v>12.24</v>
      </c>
    </row>
    <row r="16" spans="2:19" ht="27.75" customHeight="1" x14ac:dyDescent="0.25">
      <c r="C16" s="45" t="s">
        <v>9</v>
      </c>
      <c r="D16" s="46"/>
      <c r="E16" s="46"/>
      <c r="F16" s="47"/>
      <c r="G16" s="7">
        <f>(G14+G15)*F14*G13</f>
        <v>208.63257428571401</v>
      </c>
      <c r="H16" s="8">
        <f>(H14+H15)*H13</f>
        <v>194.983714285714</v>
      </c>
    </row>
    <row r="17" spans="3:11" ht="47.25" customHeight="1" x14ac:dyDescent="0.25">
      <c r="C17" s="48" t="s">
        <v>22</v>
      </c>
      <c r="D17" s="49"/>
      <c r="E17" s="49"/>
      <c r="F17" s="16">
        <v>514.42999999999995</v>
      </c>
      <c r="G17" s="15"/>
      <c r="H17" s="2"/>
    </row>
    <row r="18" spans="3:11" ht="47.25" customHeight="1" x14ac:dyDescent="0.25">
      <c r="C18" s="48" t="s">
        <v>23</v>
      </c>
      <c r="D18" s="49"/>
      <c r="E18" s="49"/>
      <c r="F18" s="16">
        <v>11.91</v>
      </c>
      <c r="G18" s="15"/>
      <c r="H18" s="17">
        <f>5000*11.91/100</f>
        <v>595.5</v>
      </c>
    </row>
    <row r="19" spans="3:11" ht="27.75" customHeight="1" x14ac:dyDescent="0.25">
      <c r="C19" s="45" t="s">
        <v>9</v>
      </c>
      <c r="D19" s="46"/>
      <c r="E19" s="46"/>
      <c r="F19" s="47"/>
      <c r="G19" s="14">
        <f>G12+G17+G18</f>
        <v>2766.5372172000002</v>
      </c>
      <c r="H19" s="15">
        <f>H12+H16+H17+H18</f>
        <v>790.48371428571397</v>
      </c>
    </row>
    <row r="20" spans="3:11" ht="15" customHeight="1" x14ac:dyDescent="0.25">
      <c r="C20" s="41" t="s">
        <v>24</v>
      </c>
      <c r="D20" s="42"/>
      <c r="E20" s="42"/>
      <c r="F20" s="18">
        <v>2024</v>
      </c>
      <c r="G20" s="19">
        <v>1.0740000000000001</v>
      </c>
      <c r="H20" s="20">
        <f>G20</f>
        <v>1.0740000000000001</v>
      </c>
    </row>
    <row r="21" spans="3:11" x14ac:dyDescent="0.25">
      <c r="C21" s="43"/>
      <c r="D21" s="44"/>
      <c r="E21" s="44"/>
      <c r="F21" s="18">
        <v>2025</v>
      </c>
      <c r="G21" s="19">
        <v>1.0609999999999999</v>
      </c>
      <c r="H21" s="20">
        <f t="shared" ref="H21:H26" si="0">G21</f>
        <v>1.0609999999999999</v>
      </c>
    </row>
    <row r="22" spans="3:11" x14ac:dyDescent="0.25">
      <c r="C22" s="43"/>
      <c r="D22" s="44"/>
      <c r="E22" s="44"/>
      <c r="F22" s="18">
        <v>2026</v>
      </c>
      <c r="G22" s="19">
        <v>1.0529999999999999</v>
      </c>
      <c r="H22" s="20">
        <f t="shared" si="0"/>
        <v>1.0529999999999999</v>
      </c>
    </row>
    <row r="23" spans="3:11" x14ac:dyDescent="0.25">
      <c r="C23" s="43"/>
      <c r="D23" s="44"/>
      <c r="E23" s="44"/>
      <c r="F23" s="2">
        <v>2027</v>
      </c>
      <c r="G23" s="19">
        <v>1.0449999999999999</v>
      </c>
      <c r="H23" s="20">
        <f t="shared" si="0"/>
        <v>1.0449999999999999</v>
      </c>
    </row>
    <row r="24" spans="3:11" x14ac:dyDescent="0.25">
      <c r="C24" s="43"/>
      <c r="D24" s="44"/>
      <c r="E24" s="44"/>
      <c r="F24" s="2">
        <v>2028</v>
      </c>
      <c r="G24" s="20">
        <v>1.0449999999999999</v>
      </c>
      <c r="H24" s="20">
        <f t="shared" si="0"/>
        <v>1.0449999999999999</v>
      </c>
    </row>
    <row r="25" spans="3:11" x14ac:dyDescent="0.25">
      <c r="C25" s="43"/>
      <c r="D25" s="44"/>
      <c r="E25" s="44"/>
      <c r="F25" s="2">
        <v>2029</v>
      </c>
      <c r="G25" s="20">
        <v>1.0449999999999999</v>
      </c>
      <c r="H25" s="20">
        <f t="shared" si="0"/>
        <v>1.0449999999999999</v>
      </c>
    </row>
    <row r="26" spans="3:11" x14ac:dyDescent="0.25">
      <c r="C26" s="61"/>
      <c r="D26" s="62"/>
      <c r="E26" s="62"/>
      <c r="F26" s="2">
        <v>2030</v>
      </c>
      <c r="G26" s="20">
        <v>1.0449999999999999</v>
      </c>
      <c r="H26" s="20">
        <f t="shared" si="0"/>
        <v>1.0449999999999999</v>
      </c>
    </row>
    <row r="27" spans="3:11" x14ac:dyDescent="0.25">
      <c r="C27" s="32" t="s">
        <v>25</v>
      </c>
      <c r="D27" s="33"/>
      <c r="E27" s="33"/>
      <c r="F27" s="34"/>
      <c r="G27" s="21">
        <f>G19*G20*G21*G22</f>
        <v>3319.5908087180201</v>
      </c>
      <c r="H27" s="17">
        <f>H19*H20*H21*H22</f>
        <v>948.507923938202</v>
      </c>
      <c r="K27" s="29"/>
    </row>
    <row r="28" spans="3:11" x14ac:dyDescent="0.25">
      <c r="C28" s="32" t="s">
        <v>26</v>
      </c>
      <c r="D28" s="33"/>
      <c r="E28" s="33"/>
      <c r="F28" s="34"/>
      <c r="G28" s="6">
        <f>G29-G27</f>
        <v>663.91816174360497</v>
      </c>
      <c r="H28" s="17">
        <f>H27*20/100</f>
        <v>189.70158478764</v>
      </c>
    </row>
    <row r="29" spans="3:11" x14ac:dyDescent="0.25">
      <c r="C29" s="32" t="s">
        <v>27</v>
      </c>
      <c r="D29" s="33"/>
      <c r="E29" s="33"/>
      <c r="F29" s="34"/>
      <c r="G29" s="14">
        <f>G27*1.2</f>
        <v>3983.5089704616298</v>
      </c>
      <c r="H29" s="17">
        <f>H27+H28</f>
        <v>1138.2095087258399</v>
      </c>
    </row>
    <row r="30" spans="3:11" x14ac:dyDescent="0.25">
      <c r="C30" s="22"/>
      <c r="D30" s="22"/>
      <c r="E30" s="22"/>
      <c r="F30" s="22"/>
      <c r="G30" s="23"/>
    </row>
    <row r="31" spans="3:11" x14ac:dyDescent="0.25">
      <c r="C31" t="s">
        <v>28</v>
      </c>
      <c r="D31" s="22"/>
      <c r="E31" s="22"/>
      <c r="F31" s="22"/>
      <c r="G31" s="23"/>
    </row>
  </sheetData>
  <mergeCells count="25">
    <mergeCell ref="B1:I1"/>
    <mergeCell ref="G3:H3"/>
    <mergeCell ref="C5:E5"/>
    <mergeCell ref="C6:E6"/>
    <mergeCell ref="C7:F7"/>
    <mergeCell ref="N8:R8"/>
    <mergeCell ref="C9:E9"/>
    <mergeCell ref="N9:R9"/>
    <mergeCell ref="C10:F10"/>
    <mergeCell ref="N10:R10"/>
    <mergeCell ref="C28:F28"/>
    <mergeCell ref="C29:F29"/>
    <mergeCell ref="C3:E4"/>
    <mergeCell ref="C20:E26"/>
    <mergeCell ref="C16:F16"/>
    <mergeCell ref="C17:E17"/>
    <mergeCell ref="C18:E18"/>
    <mergeCell ref="C19:F19"/>
    <mergeCell ref="C27:F27"/>
    <mergeCell ref="C11:E11"/>
    <mergeCell ref="C12:F12"/>
    <mergeCell ref="C13:E13"/>
    <mergeCell ref="C14:E14"/>
    <mergeCell ref="C15:E15"/>
    <mergeCell ref="C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1"/>
  <sheetViews>
    <sheetView topLeftCell="A10" workbookViewId="0">
      <selection activeCell="G20" sqref="G20"/>
    </sheetView>
  </sheetViews>
  <sheetFormatPr defaultColWidth="9" defaultRowHeight="15" x14ac:dyDescent="0.25"/>
  <cols>
    <col min="1" max="1" width="1.7109375" customWidth="1"/>
    <col min="2" max="2" width="9.140625" customWidth="1"/>
    <col min="3" max="3" width="23.5703125" customWidth="1"/>
    <col min="4" max="4" width="9.140625" customWidth="1"/>
    <col min="6" max="6" width="9.140625" customWidth="1"/>
    <col min="7" max="7" width="12.5703125" customWidth="1"/>
    <col min="8" max="8" width="12" customWidth="1"/>
    <col min="9" max="9" width="12.85546875" customWidth="1"/>
    <col min="11" max="11" width="8.42578125" customWidth="1"/>
    <col min="12" max="12" width="16.7109375" customWidth="1"/>
  </cols>
  <sheetData>
    <row r="1" spans="2:19" ht="45" customHeight="1" x14ac:dyDescent="0.25">
      <c r="B1" s="56" t="s">
        <v>0</v>
      </c>
      <c r="C1" s="56"/>
      <c r="D1" s="56"/>
      <c r="E1" s="56"/>
      <c r="F1" s="56"/>
      <c r="G1" s="56"/>
      <c r="H1" s="56"/>
      <c r="I1" s="56"/>
    </row>
    <row r="2" spans="2:19" x14ac:dyDescent="0.25">
      <c r="C2" s="1"/>
      <c r="D2" s="1"/>
      <c r="E2" s="1"/>
      <c r="F2" s="1"/>
      <c r="G2" s="1"/>
      <c r="H2" s="1"/>
      <c r="I2" s="1"/>
    </row>
    <row r="3" spans="2:19" ht="15.75" x14ac:dyDescent="0.25">
      <c r="C3" s="35" t="s">
        <v>1</v>
      </c>
      <c r="D3" s="36"/>
      <c r="E3" s="37"/>
      <c r="F3" s="2"/>
      <c r="G3" s="57"/>
      <c r="H3" s="58"/>
    </row>
    <row r="4" spans="2:19" ht="15.75" x14ac:dyDescent="0.25">
      <c r="C4" s="38"/>
      <c r="D4" s="39"/>
      <c r="E4" s="40"/>
      <c r="F4" s="3"/>
      <c r="G4" s="4" t="s">
        <v>2</v>
      </c>
      <c r="H4" s="5" t="s">
        <v>3</v>
      </c>
      <c r="K4" s="24" t="s">
        <v>4</v>
      </c>
    </row>
    <row r="5" spans="2:19" ht="57.75" customHeight="1" x14ac:dyDescent="0.25">
      <c r="C5" s="54" t="s">
        <v>5</v>
      </c>
      <c r="D5" s="54"/>
      <c r="E5" s="54"/>
      <c r="F5" s="2"/>
      <c r="G5" s="2">
        <v>1929.53</v>
      </c>
      <c r="H5" s="2">
        <v>3054.93</v>
      </c>
      <c r="K5" s="25" t="s">
        <v>6</v>
      </c>
      <c r="L5" s="25" t="s">
        <v>7</v>
      </c>
    </row>
    <row r="6" spans="2:19" ht="63" customHeight="1" x14ac:dyDescent="0.25">
      <c r="C6" s="59" t="s">
        <v>8</v>
      </c>
      <c r="D6" s="60"/>
      <c r="E6" s="60"/>
      <c r="F6" s="2"/>
      <c r="G6" s="6">
        <v>2.0499999999999998</v>
      </c>
      <c r="H6" s="6">
        <v>1.82</v>
      </c>
      <c r="K6" s="2">
        <v>35</v>
      </c>
      <c r="L6" s="2">
        <v>1487.23</v>
      </c>
    </row>
    <row r="7" spans="2:19" x14ac:dyDescent="0.25">
      <c r="C7" s="45" t="s">
        <v>9</v>
      </c>
      <c r="D7" s="46"/>
      <c r="E7" s="46"/>
      <c r="F7" s="47"/>
      <c r="G7" s="7">
        <f>G5*G6</f>
        <v>3955.5365000000002</v>
      </c>
      <c r="H7" s="8">
        <f>H5*H6</f>
        <v>5559.9726000000001</v>
      </c>
      <c r="K7" s="2">
        <v>50</v>
      </c>
      <c r="L7" s="2">
        <v>1502.12</v>
      </c>
      <c r="N7" s="26" t="s">
        <v>10</v>
      </c>
      <c r="O7" t="s">
        <v>11</v>
      </c>
    </row>
    <row r="8" spans="2:19" ht="77.25" customHeight="1" x14ac:dyDescent="0.25">
      <c r="C8" s="53" t="s">
        <v>12</v>
      </c>
      <c r="D8" s="54"/>
      <c r="E8" s="54"/>
      <c r="F8" s="9">
        <v>1.0900000000000001</v>
      </c>
      <c r="G8" s="6">
        <v>1262.83</v>
      </c>
      <c r="H8" s="2">
        <v>1421.78</v>
      </c>
      <c r="K8" s="11">
        <v>70</v>
      </c>
      <c r="L8" s="11">
        <v>1529.52</v>
      </c>
      <c r="N8" s="55" t="s">
        <v>13</v>
      </c>
      <c r="O8" s="55"/>
      <c r="P8" s="55"/>
      <c r="Q8" s="55"/>
      <c r="R8" s="55"/>
      <c r="S8" s="2">
        <v>1.2</v>
      </c>
    </row>
    <row r="9" spans="2:19" ht="76.5" customHeight="1" x14ac:dyDescent="0.25">
      <c r="C9" s="53" t="s">
        <v>14</v>
      </c>
      <c r="D9" s="54"/>
      <c r="E9" s="54"/>
      <c r="F9" s="10">
        <v>1.07</v>
      </c>
      <c r="G9" s="7">
        <f>L8</f>
        <v>1529.52</v>
      </c>
      <c r="H9" s="11"/>
      <c r="K9" s="11">
        <v>95</v>
      </c>
      <c r="L9" s="11">
        <v>1562.5</v>
      </c>
      <c r="N9" s="55" t="s">
        <v>15</v>
      </c>
      <c r="O9" s="55"/>
      <c r="P9" s="55"/>
      <c r="Q9" s="55"/>
      <c r="R9" s="55"/>
      <c r="S9" s="2">
        <v>1.5</v>
      </c>
    </row>
    <row r="10" spans="2:19" ht="46.5" customHeight="1" x14ac:dyDescent="0.25">
      <c r="C10" s="45" t="s">
        <v>9</v>
      </c>
      <c r="D10" s="46"/>
      <c r="E10" s="46"/>
      <c r="F10" s="47"/>
      <c r="G10" s="7">
        <f>G8*F8+G9*F9</f>
        <v>3013.0711000000001</v>
      </c>
      <c r="H10" s="8">
        <f>H7+H8+H9</f>
        <v>6981.7525999999998</v>
      </c>
      <c r="I10" s="27"/>
      <c r="N10" s="55" t="s">
        <v>16</v>
      </c>
      <c r="O10" s="55"/>
      <c r="P10" s="55"/>
      <c r="Q10" s="55"/>
      <c r="R10" s="55"/>
      <c r="S10" s="2">
        <v>2.99</v>
      </c>
    </row>
    <row r="11" spans="2:19" x14ac:dyDescent="0.25">
      <c r="C11" s="50" t="s">
        <v>17</v>
      </c>
      <c r="D11" s="50"/>
      <c r="E11" s="50"/>
      <c r="F11" s="2"/>
      <c r="G11" s="12">
        <v>1.2569999999999999</v>
      </c>
      <c r="H11" s="13"/>
    </row>
    <row r="12" spans="2:19" x14ac:dyDescent="0.25">
      <c r="C12" s="45" t="s">
        <v>9</v>
      </c>
      <c r="D12" s="46"/>
      <c r="E12" s="46"/>
      <c r="F12" s="47"/>
      <c r="G12" s="14">
        <f>(G10+G7)*G11</f>
        <v>8759.5397532000006</v>
      </c>
      <c r="H12" s="15">
        <f>H10*H11</f>
        <v>0</v>
      </c>
    </row>
    <row r="13" spans="2:19" ht="22.5" customHeight="1" x14ac:dyDescent="0.25">
      <c r="C13" s="51" t="s">
        <v>18</v>
      </c>
      <c r="D13" s="52"/>
      <c r="E13" s="52"/>
      <c r="F13" s="16"/>
      <c r="G13" s="17">
        <f>G11*1000/35</f>
        <v>35.914285714285697</v>
      </c>
      <c r="H13" s="17">
        <f>G13</f>
        <v>35.914285714285697</v>
      </c>
    </row>
    <row r="14" spans="2:19" ht="78.75" customHeight="1" x14ac:dyDescent="0.25">
      <c r="C14" s="53" t="s">
        <v>19</v>
      </c>
      <c r="D14" s="54"/>
      <c r="E14" s="54"/>
      <c r="F14" s="10">
        <v>1.07</v>
      </c>
      <c r="G14" s="6">
        <v>4.95</v>
      </c>
      <c r="H14" s="2">
        <v>4.95</v>
      </c>
      <c r="L14" s="28" t="s">
        <v>20</v>
      </c>
    </row>
    <row r="15" spans="2:19" ht="76.5" customHeight="1" x14ac:dyDescent="0.25">
      <c r="C15" s="53" t="s">
        <v>21</v>
      </c>
      <c r="D15" s="54"/>
      <c r="E15" s="54"/>
      <c r="F15" s="10">
        <v>1.07</v>
      </c>
      <c r="G15" s="6">
        <v>12.24</v>
      </c>
      <c r="H15" s="2">
        <v>12.24</v>
      </c>
    </row>
    <row r="16" spans="2:19" ht="27.75" customHeight="1" x14ac:dyDescent="0.25">
      <c r="C16" s="45" t="s">
        <v>9</v>
      </c>
      <c r="D16" s="46"/>
      <c r="E16" s="46"/>
      <c r="F16" s="47"/>
      <c r="G16" s="7">
        <f>(G14+G15)*F14*G13</f>
        <v>660.58223142857196</v>
      </c>
      <c r="H16" s="8">
        <f>(H14+H15)*H13</f>
        <v>617.36657142857098</v>
      </c>
    </row>
    <row r="17" spans="3:11" ht="47.25" customHeight="1" x14ac:dyDescent="0.25">
      <c r="C17" s="48" t="s">
        <v>22</v>
      </c>
      <c r="D17" s="49"/>
      <c r="E17" s="49"/>
      <c r="F17" s="16">
        <v>514.42999999999995</v>
      </c>
      <c r="G17" s="15"/>
      <c r="H17" s="2"/>
    </row>
    <row r="18" spans="3:11" ht="47.25" customHeight="1" x14ac:dyDescent="0.25">
      <c r="C18" s="48" t="s">
        <v>23</v>
      </c>
      <c r="D18" s="49"/>
      <c r="E18" s="49"/>
      <c r="F18" s="16">
        <v>11.91</v>
      </c>
      <c r="G18" s="15"/>
      <c r="H18" s="17">
        <f>5000*11.91/100</f>
        <v>595.5</v>
      </c>
    </row>
    <row r="19" spans="3:11" ht="27.75" customHeight="1" x14ac:dyDescent="0.25">
      <c r="C19" s="45" t="s">
        <v>9</v>
      </c>
      <c r="D19" s="46"/>
      <c r="E19" s="46"/>
      <c r="F19" s="47"/>
      <c r="G19" s="14">
        <f>G12+G17+G18</f>
        <v>8759.5397532000006</v>
      </c>
      <c r="H19" s="15">
        <f>H12+H16+H17+H18</f>
        <v>1212.8665714285701</v>
      </c>
    </row>
    <row r="20" spans="3:11" ht="15" customHeight="1" x14ac:dyDescent="0.25">
      <c r="C20" s="41" t="s">
        <v>24</v>
      </c>
      <c r="D20" s="42"/>
      <c r="E20" s="42"/>
      <c r="F20" s="18">
        <v>2024</v>
      </c>
      <c r="G20" s="19">
        <v>1.0740000000000001</v>
      </c>
      <c r="H20" s="20">
        <f>G20</f>
        <v>1.0740000000000001</v>
      </c>
    </row>
    <row r="21" spans="3:11" x14ac:dyDescent="0.25">
      <c r="C21" s="43"/>
      <c r="D21" s="44"/>
      <c r="E21" s="44"/>
      <c r="F21" s="18">
        <v>2025</v>
      </c>
      <c r="G21" s="19">
        <v>1.0609999999999999</v>
      </c>
      <c r="H21" s="20">
        <f t="shared" ref="H21:H26" si="0">G21</f>
        <v>1.0609999999999999</v>
      </c>
    </row>
    <row r="22" spans="3:11" x14ac:dyDescent="0.25">
      <c r="C22" s="43"/>
      <c r="D22" s="44"/>
      <c r="E22" s="44"/>
      <c r="F22" s="18">
        <v>2026</v>
      </c>
      <c r="G22" s="19">
        <v>1.0529999999999999</v>
      </c>
      <c r="H22" s="20">
        <f t="shared" si="0"/>
        <v>1.0529999999999999</v>
      </c>
    </row>
    <row r="23" spans="3:11" x14ac:dyDescent="0.25">
      <c r="C23" s="43"/>
      <c r="D23" s="44"/>
      <c r="E23" s="44"/>
      <c r="F23" s="2">
        <v>2027</v>
      </c>
      <c r="G23" s="19">
        <v>1.0449999999999999</v>
      </c>
      <c r="H23" s="20">
        <f t="shared" si="0"/>
        <v>1.0449999999999999</v>
      </c>
    </row>
    <row r="24" spans="3:11" x14ac:dyDescent="0.25">
      <c r="C24" s="43"/>
      <c r="D24" s="44"/>
      <c r="E24" s="44"/>
      <c r="F24" s="2">
        <v>2028</v>
      </c>
      <c r="G24" s="20">
        <v>1.0449999999999999</v>
      </c>
      <c r="H24" s="20">
        <f t="shared" si="0"/>
        <v>1.0449999999999999</v>
      </c>
    </row>
    <row r="25" spans="3:11" x14ac:dyDescent="0.25">
      <c r="C25" s="43"/>
      <c r="D25" s="44"/>
      <c r="E25" s="44"/>
      <c r="F25" s="2">
        <v>2029</v>
      </c>
      <c r="G25" s="20">
        <v>1.0449999999999999</v>
      </c>
      <c r="H25" s="20">
        <f t="shared" si="0"/>
        <v>1.0449999999999999</v>
      </c>
    </row>
    <row r="26" spans="3:11" x14ac:dyDescent="0.25">
      <c r="C26" s="61"/>
      <c r="D26" s="62"/>
      <c r="E26" s="62"/>
      <c r="F26" s="2">
        <v>2030</v>
      </c>
      <c r="G26" s="20">
        <v>1.0449999999999999</v>
      </c>
      <c r="H26" s="20">
        <f t="shared" si="0"/>
        <v>1.0449999999999999</v>
      </c>
    </row>
    <row r="27" spans="3:11" x14ac:dyDescent="0.25">
      <c r="C27" s="32" t="s">
        <v>25</v>
      </c>
      <c r="D27" s="33"/>
      <c r="E27" s="33"/>
      <c r="F27" s="34"/>
      <c r="G27" s="21">
        <f>G19*G20*G21*G22</f>
        <v>10510.6439459913</v>
      </c>
      <c r="H27" s="17">
        <f>H19*H20*H21*H22</f>
        <v>1455.32859550342</v>
      </c>
      <c r="K27" s="29"/>
    </row>
    <row r="28" spans="3:11" x14ac:dyDescent="0.25">
      <c r="C28" s="32" t="s">
        <v>26</v>
      </c>
      <c r="D28" s="33"/>
      <c r="E28" s="33"/>
      <c r="F28" s="34"/>
      <c r="G28" s="6">
        <f>G29-G27</f>
        <v>2102.1287891982602</v>
      </c>
      <c r="H28" s="17">
        <f>H27*20/100</f>
        <v>291.06571910068499</v>
      </c>
    </row>
    <row r="29" spans="3:11" x14ac:dyDescent="0.25">
      <c r="C29" s="32" t="s">
        <v>27</v>
      </c>
      <c r="D29" s="33"/>
      <c r="E29" s="33"/>
      <c r="F29" s="34"/>
      <c r="G29" s="14">
        <f>G27*1.2</f>
        <v>12612.772735189599</v>
      </c>
      <c r="H29" s="17">
        <f>H27+H28</f>
        <v>1746.3943146041099</v>
      </c>
    </row>
    <row r="30" spans="3:11" x14ac:dyDescent="0.25">
      <c r="C30" s="22"/>
      <c r="D30" s="22"/>
      <c r="E30" s="22"/>
      <c r="F30" s="22"/>
      <c r="G30" s="23"/>
    </row>
    <row r="31" spans="3:11" x14ac:dyDescent="0.25">
      <c r="C31" t="s">
        <v>28</v>
      </c>
      <c r="D31" s="22"/>
      <c r="E31" s="22"/>
      <c r="F31" s="22"/>
      <c r="G31" s="23"/>
    </row>
  </sheetData>
  <mergeCells count="25">
    <mergeCell ref="B1:I1"/>
    <mergeCell ref="G3:H3"/>
    <mergeCell ref="C5:E5"/>
    <mergeCell ref="C6:E6"/>
    <mergeCell ref="C7:F7"/>
    <mergeCell ref="N8:R8"/>
    <mergeCell ref="C9:E9"/>
    <mergeCell ref="N9:R9"/>
    <mergeCell ref="C10:F10"/>
    <mergeCell ref="N10:R10"/>
    <mergeCell ref="C28:F28"/>
    <mergeCell ref="C29:F29"/>
    <mergeCell ref="C3:E4"/>
    <mergeCell ref="C20:E26"/>
    <mergeCell ref="C16:F16"/>
    <mergeCell ref="C17:E17"/>
    <mergeCell ref="C18:E18"/>
    <mergeCell ref="C19:F19"/>
    <mergeCell ref="C27:F27"/>
    <mergeCell ref="C11:E11"/>
    <mergeCell ref="C12:F12"/>
    <mergeCell ref="C13:E13"/>
    <mergeCell ref="C14:E14"/>
    <mergeCell ref="C15:E15"/>
    <mergeCell ref="C8:E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S31"/>
  <sheetViews>
    <sheetView workbookViewId="0">
      <selection activeCell="J15" sqref="I15:J15"/>
    </sheetView>
  </sheetViews>
  <sheetFormatPr defaultColWidth="9" defaultRowHeight="15" x14ac:dyDescent="0.25"/>
  <cols>
    <col min="1" max="1" width="1.7109375" customWidth="1"/>
    <col min="2" max="2" width="9.140625" customWidth="1"/>
    <col min="3" max="3" width="23.5703125" customWidth="1"/>
    <col min="4" max="4" width="9.140625" customWidth="1"/>
    <col min="6" max="6" width="9.140625" customWidth="1"/>
    <col min="7" max="7" width="12.5703125" customWidth="1"/>
    <col min="8" max="8" width="12" customWidth="1"/>
    <col min="9" max="9" width="12.85546875" customWidth="1"/>
    <col min="11" max="11" width="8.42578125" customWidth="1"/>
    <col min="12" max="12" width="16.7109375" customWidth="1"/>
  </cols>
  <sheetData>
    <row r="1" spans="2:19" ht="45" customHeight="1" x14ac:dyDescent="0.25">
      <c r="B1" s="56" t="s">
        <v>0</v>
      </c>
      <c r="C1" s="56"/>
      <c r="D1" s="56"/>
      <c r="E1" s="56"/>
      <c r="F1" s="56"/>
      <c r="G1" s="56"/>
      <c r="H1" s="56"/>
      <c r="I1" s="56"/>
    </row>
    <row r="2" spans="2:19" x14ac:dyDescent="0.25">
      <c r="C2" s="1"/>
      <c r="D2" s="1"/>
      <c r="E2" s="1"/>
      <c r="F2" s="1"/>
      <c r="G2" s="1"/>
      <c r="H2" s="1"/>
      <c r="I2" s="1"/>
    </row>
    <row r="3" spans="2:19" ht="15.75" x14ac:dyDescent="0.25">
      <c r="C3" s="35" t="s">
        <v>1</v>
      </c>
      <c r="D3" s="36"/>
      <c r="E3" s="37"/>
      <c r="F3" s="2"/>
      <c r="G3" s="57"/>
      <c r="H3" s="58"/>
    </row>
    <row r="4" spans="2:19" ht="15.75" x14ac:dyDescent="0.25">
      <c r="C4" s="38"/>
      <c r="D4" s="39"/>
      <c r="E4" s="40"/>
      <c r="F4" s="3"/>
      <c r="G4" s="4" t="s">
        <v>2</v>
      </c>
      <c r="H4" s="5" t="s">
        <v>3</v>
      </c>
      <c r="K4" s="24" t="s">
        <v>4</v>
      </c>
    </row>
    <row r="5" spans="2:19" ht="57.75" customHeight="1" x14ac:dyDescent="0.25">
      <c r="C5" s="54" t="s">
        <v>5</v>
      </c>
      <c r="D5" s="54"/>
      <c r="E5" s="54"/>
      <c r="F5" s="2"/>
      <c r="G5" s="2">
        <v>1929.53</v>
      </c>
      <c r="H5" s="2">
        <v>3054.93</v>
      </c>
      <c r="K5" s="25" t="s">
        <v>6</v>
      </c>
      <c r="L5" s="25" t="s">
        <v>7</v>
      </c>
    </row>
    <row r="6" spans="2:19" ht="63" customHeight="1" x14ac:dyDescent="0.25">
      <c r="C6" s="59" t="s">
        <v>8</v>
      </c>
      <c r="D6" s="60"/>
      <c r="E6" s="60"/>
      <c r="F6" s="2"/>
      <c r="G6" s="6">
        <v>2.0499999999999998</v>
      </c>
      <c r="H6" s="6">
        <v>1.82</v>
      </c>
      <c r="K6" s="2">
        <v>35</v>
      </c>
      <c r="L6" s="2">
        <v>1487.23</v>
      </c>
    </row>
    <row r="7" spans="2:19" x14ac:dyDescent="0.25">
      <c r="C7" s="45" t="s">
        <v>9</v>
      </c>
      <c r="D7" s="46"/>
      <c r="E7" s="46"/>
      <c r="F7" s="47"/>
      <c r="G7" s="14">
        <f>G5*G6</f>
        <v>3955.5365000000002</v>
      </c>
      <c r="H7" s="8">
        <f>H5*H6</f>
        <v>5559.9726000000001</v>
      </c>
      <c r="K7" s="2">
        <v>50</v>
      </c>
      <c r="L7" s="2">
        <v>1502.12</v>
      </c>
      <c r="N7" s="26" t="s">
        <v>10</v>
      </c>
      <c r="O7" t="s">
        <v>11</v>
      </c>
    </row>
    <row r="8" spans="2:19" ht="77.25" customHeight="1" x14ac:dyDescent="0.25">
      <c r="C8" s="53" t="s">
        <v>12</v>
      </c>
      <c r="D8" s="54"/>
      <c r="E8" s="54"/>
      <c r="F8" s="9">
        <v>1.0900000000000001</v>
      </c>
      <c r="G8" s="6">
        <v>1262.83</v>
      </c>
      <c r="H8" s="2">
        <v>1421.78</v>
      </c>
      <c r="K8" s="2">
        <v>70</v>
      </c>
      <c r="L8" s="2">
        <v>1529.52</v>
      </c>
      <c r="N8" s="55" t="s">
        <v>13</v>
      </c>
      <c r="O8" s="55"/>
      <c r="P8" s="55"/>
      <c r="Q8" s="55"/>
      <c r="R8" s="55"/>
      <c r="S8" s="2">
        <v>1.2</v>
      </c>
    </row>
    <row r="9" spans="2:19" ht="76.5" customHeight="1" x14ac:dyDescent="0.25">
      <c r="C9" s="53" t="s">
        <v>14</v>
      </c>
      <c r="D9" s="54"/>
      <c r="E9" s="54"/>
      <c r="F9" s="10">
        <v>1.07</v>
      </c>
      <c r="G9" s="7">
        <f>L8</f>
        <v>1529.52</v>
      </c>
      <c r="H9" s="11"/>
      <c r="K9" s="2">
        <v>95</v>
      </c>
      <c r="L9" s="2">
        <v>1562.5</v>
      </c>
      <c r="N9" s="55" t="s">
        <v>15</v>
      </c>
      <c r="O9" s="55"/>
      <c r="P9" s="55"/>
      <c r="Q9" s="55"/>
      <c r="R9" s="55"/>
      <c r="S9" s="2">
        <v>1.5</v>
      </c>
    </row>
    <row r="10" spans="2:19" ht="46.5" customHeight="1" x14ac:dyDescent="0.25">
      <c r="C10" s="45" t="s">
        <v>9</v>
      </c>
      <c r="D10" s="46"/>
      <c r="E10" s="46"/>
      <c r="F10" s="47"/>
      <c r="G10" s="7">
        <f>G8*F8+G9*F9</f>
        <v>3013.0711000000001</v>
      </c>
      <c r="H10" s="8">
        <f>H7+H8+H9</f>
        <v>6981.7525999999998</v>
      </c>
      <c r="I10" s="27"/>
      <c r="N10" s="55" t="s">
        <v>16</v>
      </c>
      <c r="O10" s="55"/>
      <c r="P10" s="55"/>
      <c r="Q10" s="55"/>
      <c r="R10" s="55"/>
      <c r="S10" s="2">
        <v>2.99</v>
      </c>
    </row>
    <row r="11" spans="2:19" x14ac:dyDescent="0.25">
      <c r="C11" s="50" t="s">
        <v>17</v>
      </c>
      <c r="D11" s="50"/>
      <c r="E11" s="50"/>
      <c r="F11" s="2"/>
      <c r="G11" s="12"/>
      <c r="H11" s="13"/>
    </row>
    <row r="12" spans="2:19" x14ac:dyDescent="0.25">
      <c r="C12" s="45" t="s">
        <v>9</v>
      </c>
      <c r="D12" s="46"/>
      <c r="E12" s="46"/>
      <c r="F12" s="47"/>
      <c r="G12" s="14">
        <f>(G10+G7)*G11</f>
        <v>0</v>
      </c>
      <c r="H12" s="15">
        <f>H10*H11</f>
        <v>0</v>
      </c>
    </row>
    <row r="13" spans="2:19" ht="22.5" customHeight="1" x14ac:dyDescent="0.25">
      <c r="C13" s="51" t="s">
        <v>18</v>
      </c>
      <c r="D13" s="52"/>
      <c r="E13" s="52"/>
      <c r="F13" s="16"/>
      <c r="G13" s="17">
        <f>G11*1000/35</f>
        <v>0</v>
      </c>
      <c r="H13" s="17">
        <f>G13</f>
        <v>0</v>
      </c>
    </row>
    <row r="14" spans="2:19" ht="78.75" customHeight="1" x14ac:dyDescent="0.25">
      <c r="C14" s="53" t="s">
        <v>19</v>
      </c>
      <c r="D14" s="54"/>
      <c r="E14" s="54"/>
      <c r="F14" s="10">
        <v>1.07</v>
      </c>
      <c r="G14" s="6">
        <v>4.95</v>
      </c>
      <c r="H14" s="2">
        <v>4.95</v>
      </c>
      <c r="L14" s="28" t="s">
        <v>20</v>
      </c>
    </row>
    <row r="15" spans="2:19" ht="76.5" customHeight="1" x14ac:dyDescent="0.25">
      <c r="C15" s="53" t="s">
        <v>21</v>
      </c>
      <c r="D15" s="54"/>
      <c r="E15" s="54"/>
      <c r="F15" s="10">
        <v>1.07</v>
      </c>
      <c r="G15" s="6">
        <v>12.24</v>
      </c>
      <c r="H15" s="2">
        <v>12.24</v>
      </c>
    </row>
    <row r="16" spans="2:19" ht="27.75" customHeight="1" x14ac:dyDescent="0.25">
      <c r="C16" s="45" t="s">
        <v>9</v>
      </c>
      <c r="D16" s="46"/>
      <c r="E16" s="46"/>
      <c r="F16" s="47"/>
      <c r="G16" s="7">
        <f>(G14+G15)*F14*G13</f>
        <v>0</v>
      </c>
      <c r="H16" s="8">
        <f>(H14+H15)*H13</f>
        <v>0</v>
      </c>
    </row>
    <row r="17" spans="3:11" ht="47.25" customHeight="1" x14ac:dyDescent="0.25">
      <c r="C17" s="48" t="s">
        <v>22</v>
      </c>
      <c r="D17" s="49"/>
      <c r="E17" s="49"/>
      <c r="F17" s="16">
        <v>514.42999999999995</v>
      </c>
      <c r="G17" s="15"/>
      <c r="H17" s="2"/>
    </row>
    <row r="18" spans="3:11" ht="47.25" customHeight="1" x14ac:dyDescent="0.25">
      <c r="C18" s="48" t="s">
        <v>23</v>
      </c>
      <c r="D18" s="49"/>
      <c r="E18" s="49"/>
      <c r="F18" s="16">
        <v>11.91</v>
      </c>
      <c r="G18" s="15"/>
      <c r="H18" s="17">
        <f>5000*11.91/100</f>
        <v>595.5</v>
      </c>
    </row>
    <row r="19" spans="3:11" ht="27.75" customHeight="1" x14ac:dyDescent="0.25">
      <c r="C19" s="45" t="s">
        <v>9</v>
      </c>
      <c r="D19" s="46"/>
      <c r="E19" s="46"/>
      <c r="F19" s="47"/>
      <c r="G19" s="14">
        <f>G12+G17+G18+G16</f>
        <v>0</v>
      </c>
      <c r="H19" s="15">
        <f>H12+H16+H17+H18</f>
        <v>595.5</v>
      </c>
    </row>
    <row r="20" spans="3:11" ht="15" customHeight="1" x14ac:dyDescent="0.25">
      <c r="C20" s="41" t="s">
        <v>24</v>
      </c>
      <c r="D20" s="42"/>
      <c r="E20" s="42"/>
      <c r="F20" s="18">
        <v>2024</v>
      </c>
      <c r="G20" s="19">
        <v>1.0740000000000001</v>
      </c>
      <c r="H20" s="20">
        <f>G20</f>
        <v>1.0740000000000001</v>
      </c>
    </row>
    <row r="21" spans="3:11" x14ac:dyDescent="0.25">
      <c r="C21" s="43"/>
      <c r="D21" s="44"/>
      <c r="E21" s="44"/>
      <c r="F21" s="18">
        <v>2025</v>
      </c>
      <c r="G21" s="19">
        <v>1.0609999999999999</v>
      </c>
      <c r="H21" s="20">
        <f t="shared" ref="H21:H26" si="0">G21</f>
        <v>1.0609999999999999</v>
      </c>
    </row>
    <row r="22" spans="3:11" x14ac:dyDescent="0.25">
      <c r="C22" s="43"/>
      <c r="D22" s="44"/>
      <c r="E22" s="44"/>
      <c r="F22" s="18">
        <v>2026</v>
      </c>
      <c r="G22" s="19">
        <v>1.0529999999999999</v>
      </c>
      <c r="H22" s="20">
        <f t="shared" si="0"/>
        <v>1.0529999999999999</v>
      </c>
    </row>
    <row r="23" spans="3:11" x14ac:dyDescent="0.25">
      <c r="C23" s="43"/>
      <c r="D23" s="44"/>
      <c r="E23" s="44"/>
      <c r="F23" s="2">
        <v>2027</v>
      </c>
      <c r="G23" s="19">
        <v>1.0449999999999999</v>
      </c>
      <c r="H23" s="20">
        <f t="shared" si="0"/>
        <v>1.0449999999999999</v>
      </c>
    </row>
    <row r="24" spans="3:11" x14ac:dyDescent="0.25">
      <c r="C24" s="43"/>
      <c r="D24" s="44"/>
      <c r="E24" s="44"/>
      <c r="F24" s="2">
        <v>2028</v>
      </c>
      <c r="G24" s="20">
        <v>1.0449999999999999</v>
      </c>
      <c r="H24" s="20">
        <f t="shared" si="0"/>
        <v>1.0449999999999999</v>
      </c>
    </row>
    <row r="25" spans="3:11" x14ac:dyDescent="0.25">
      <c r="C25" s="43"/>
      <c r="D25" s="44"/>
      <c r="E25" s="44"/>
      <c r="F25" s="2">
        <v>2029</v>
      </c>
      <c r="G25" s="20">
        <v>1.0449999999999999</v>
      </c>
      <c r="H25" s="20">
        <f t="shared" si="0"/>
        <v>1.0449999999999999</v>
      </c>
    </row>
    <row r="26" spans="3:11" x14ac:dyDescent="0.25">
      <c r="C26" s="61"/>
      <c r="D26" s="62"/>
      <c r="E26" s="62"/>
      <c r="F26" s="2">
        <v>2030</v>
      </c>
      <c r="G26" s="20">
        <v>1.0449999999999999</v>
      </c>
      <c r="H26" s="20">
        <f t="shared" si="0"/>
        <v>1.0449999999999999</v>
      </c>
    </row>
    <row r="27" spans="3:11" x14ac:dyDescent="0.25">
      <c r="C27" s="32" t="s">
        <v>25</v>
      </c>
      <c r="D27" s="33"/>
      <c r="E27" s="33"/>
      <c r="F27" s="34"/>
      <c r="G27" s="21">
        <f>G19*G20*G21*G22</f>
        <v>0</v>
      </c>
      <c r="H27" s="17">
        <f>H19*H20*H21*H22</f>
        <v>714.54535811100004</v>
      </c>
      <c r="K27" s="29"/>
    </row>
    <row r="28" spans="3:11" x14ac:dyDescent="0.25">
      <c r="C28" s="32" t="s">
        <v>26</v>
      </c>
      <c r="D28" s="33"/>
      <c r="E28" s="33"/>
      <c r="F28" s="34"/>
      <c r="G28" s="6">
        <f>G29-G27</f>
        <v>0</v>
      </c>
      <c r="H28" s="17">
        <f>H27*20/100</f>
        <v>142.9090716222</v>
      </c>
    </row>
    <row r="29" spans="3:11" x14ac:dyDescent="0.25">
      <c r="C29" s="32" t="s">
        <v>27</v>
      </c>
      <c r="D29" s="33"/>
      <c r="E29" s="33"/>
      <c r="F29" s="34"/>
      <c r="G29" s="14">
        <f>G27*1.2</f>
        <v>0</v>
      </c>
      <c r="H29" s="17">
        <f>H27+H28</f>
        <v>857.45442973319996</v>
      </c>
    </row>
    <row r="30" spans="3:11" x14ac:dyDescent="0.25">
      <c r="C30" s="22"/>
      <c r="D30" s="22"/>
      <c r="E30" s="22"/>
      <c r="F30" s="22"/>
      <c r="G30" s="23"/>
    </row>
    <row r="31" spans="3:11" x14ac:dyDescent="0.25">
      <c r="C31" t="s">
        <v>28</v>
      </c>
      <c r="D31" s="22"/>
      <c r="E31" s="22"/>
      <c r="F31" s="22"/>
      <c r="G31" s="23"/>
    </row>
  </sheetData>
  <mergeCells count="25">
    <mergeCell ref="B1:I1"/>
    <mergeCell ref="G3:H3"/>
    <mergeCell ref="C5:E5"/>
    <mergeCell ref="C6:E6"/>
    <mergeCell ref="C7:F7"/>
    <mergeCell ref="N8:R8"/>
    <mergeCell ref="C9:E9"/>
    <mergeCell ref="N9:R9"/>
    <mergeCell ref="C10:F10"/>
    <mergeCell ref="N10:R10"/>
    <mergeCell ref="C28:F28"/>
    <mergeCell ref="C29:F29"/>
    <mergeCell ref="C3:E4"/>
    <mergeCell ref="C20:E26"/>
    <mergeCell ref="C16:F16"/>
    <mergeCell ref="C17:E17"/>
    <mergeCell ref="C18:E18"/>
    <mergeCell ref="C19:F19"/>
    <mergeCell ref="C27:F27"/>
    <mergeCell ref="C11:E11"/>
    <mergeCell ref="C12:F12"/>
    <mergeCell ref="C13:E13"/>
    <mergeCell ref="C14:E14"/>
    <mergeCell ref="C15:E15"/>
    <mergeCell ref="C8:E8"/>
  </mergeCells>
  <printOptions horizontalCentered="1"/>
  <pageMargins left="0" right="0" top="0.35433070866141703" bottom="0" header="0.31496062992126" footer="0.3149606299212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1-21</vt:lpstr>
      <vt:lpstr>3-22</vt:lpstr>
      <vt:lpstr>19-21</vt:lpstr>
      <vt:lpstr>ВЛ-10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2025-04-04T03:35:47Z</cp:lastPrinted>
  <dcterms:created xsi:type="dcterms:W3CDTF">2019-09-24T05:04:00Z</dcterms:created>
  <dcterms:modified xsi:type="dcterms:W3CDTF">2025-04-22T06:43:33Z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F404AE424DFE45408F574254D55A4C30_12</vt:lpwstr>
  </property>
  <property fmtid="{D5CDD505-2E9C-101B-9397-08002B2CF9AE}" pid="3" name="KSOProductBuildVer">
    <vt:lpwstr>1049-12.2.0.20326</vt:lpwstr>
  </property>
</Properties>
</file>