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490" windowHeight="7050" tabRatio="1000" activeTab="22"/>
  </bookViews>
  <sheets>
    <sheet name="КЛ-10 кВ 2025" sheetId="40" r:id="rId1"/>
    <sheet name="1" sheetId="41" r:id="rId2"/>
    <sheet name="2" sheetId="42" r:id="rId3"/>
    <sheet name="3" sheetId="43" r:id="rId4"/>
    <sheet name="4" sheetId="44" r:id="rId5"/>
    <sheet name="5" sheetId="45" r:id="rId6"/>
    <sheet name="6" sheetId="46" r:id="rId7"/>
    <sheet name="7" sheetId="47" r:id="rId8"/>
    <sheet name="8" sheetId="48" r:id="rId9"/>
    <sheet name="9" sheetId="49" r:id="rId10"/>
    <sheet name="10" sheetId="50" r:id="rId11"/>
    <sheet name="11" sheetId="51" r:id="rId12"/>
    <sheet name="12" sheetId="52" r:id="rId13"/>
    <sheet name="13" sheetId="53" r:id="rId14"/>
    <sheet name="14" sheetId="54" r:id="rId15"/>
    <sheet name="15" sheetId="55" r:id="rId16"/>
    <sheet name="16" sheetId="56" r:id="rId17"/>
    <sheet name="17" sheetId="57" r:id="rId18"/>
    <sheet name="18" sheetId="58" r:id="rId19"/>
    <sheet name="19" sheetId="59" r:id="rId20"/>
    <sheet name="20" sheetId="60" r:id="rId21"/>
    <sheet name="свод" sheetId="61" r:id="rId22"/>
    <sheet name="19-21" sheetId="62" r:id="rId23"/>
  </sheets>
  <definedNames>
    <definedName name="sub_10187" localSheetId="0">'КЛ-10 кВ 2025'!$M$16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62" l="1"/>
  <c r="G23" i="62" l="1"/>
  <c r="G22" i="62"/>
  <c r="G21" i="62"/>
  <c r="G20" i="62"/>
  <c r="G19" i="62"/>
  <c r="G18" i="62"/>
  <c r="G17" i="62"/>
  <c r="G16" i="62"/>
  <c r="G15" i="62"/>
  <c r="G14" i="62"/>
  <c r="G13" i="62"/>
  <c r="L9" i="62"/>
  <c r="L10" i="62" s="1"/>
  <c r="K9" i="62"/>
  <c r="K10" i="62" s="1"/>
  <c r="J9" i="62"/>
  <c r="J10" i="62" s="1"/>
  <c r="I9" i="62"/>
  <c r="I10" i="62" s="1"/>
  <c r="H9" i="62"/>
  <c r="H10" i="62" s="1"/>
  <c r="G9" i="62"/>
  <c r="G10" i="62" s="1"/>
  <c r="F9" i="62"/>
  <c r="F10" i="62" s="1"/>
  <c r="E9" i="62"/>
  <c r="E10" i="62" s="1"/>
  <c r="E11" i="62" l="1"/>
  <c r="E24" i="62" s="1"/>
  <c r="E32" i="62" s="1"/>
  <c r="H12" i="41"/>
  <c r="I9" i="41"/>
  <c r="I8" i="41"/>
  <c r="E33" i="62" l="1"/>
  <c r="E34" i="62"/>
  <c r="K8" i="53"/>
  <c r="K9" i="53"/>
  <c r="E10" i="53"/>
  <c r="H17" i="61"/>
  <c r="H15" i="61"/>
  <c r="H14" i="61"/>
  <c r="H13" i="61"/>
  <c r="H12" i="61"/>
  <c r="H19" i="61"/>
  <c r="H20" i="61"/>
  <c r="H18" i="61"/>
  <c r="H12" i="51"/>
  <c r="E23" i="51" s="1"/>
  <c r="E31" i="51" s="1"/>
  <c r="G12" i="51"/>
  <c r="I8" i="51"/>
  <c r="E10" i="51"/>
  <c r="H23" i="61"/>
  <c r="E31" i="40"/>
  <c r="G22" i="60"/>
  <c r="G21" i="60"/>
  <c r="G20" i="60"/>
  <c r="G19" i="60"/>
  <c r="G18" i="60"/>
  <c r="G17" i="60"/>
  <c r="G16" i="60"/>
  <c r="G15" i="60"/>
  <c r="G14" i="60"/>
  <c r="G13" i="60"/>
  <c r="H12" i="60"/>
  <c r="G12" i="60"/>
  <c r="L8" i="60"/>
  <c r="L9" i="60" s="1"/>
  <c r="K8" i="60"/>
  <c r="K9" i="60" s="1"/>
  <c r="J8" i="60"/>
  <c r="J9" i="60" s="1"/>
  <c r="I8" i="60"/>
  <c r="I9" i="60" s="1"/>
  <c r="H8" i="60"/>
  <c r="H9" i="60" s="1"/>
  <c r="G8" i="60"/>
  <c r="G9" i="60" s="1"/>
  <c r="F8" i="60"/>
  <c r="F9" i="60" s="1"/>
  <c r="E8" i="60"/>
  <c r="E9" i="60" s="1"/>
  <c r="G22" i="59"/>
  <c r="G21" i="59"/>
  <c r="G20" i="59"/>
  <c r="G19" i="59"/>
  <c r="G18" i="59"/>
  <c r="G17" i="59"/>
  <c r="G16" i="59"/>
  <c r="G15" i="59"/>
  <c r="G14" i="59"/>
  <c r="G13" i="59"/>
  <c r="G12" i="59"/>
  <c r="H12" i="59" s="1"/>
  <c r="L8" i="59"/>
  <c r="L9" i="59" s="1"/>
  <c r="K8" i="59"/>
  <c r="K9" i="59" s="1"/>
  <c r="J8" i="59"/>
  <c r="J9" i="59" s="1"/>
  <c r="I8" i="59"/>
  <c r="I9" i="59" s="1"/>
  <c r="H8" i="59"/>
  <c r="H9" i="59" s="1"/>
  <c r="G8" i="59"/>
  <c r="G9" i="59" s="1"/>
  <c r="F8" i="59"/>
  <c r="F9" i="59" s="1"/>
  <c r="E8" i="59"/>
  <c r="E9" i="59" s="1"/>
  <c r="G22" i="58"/>
  <c r="G21" i="58"/>
  <c r="G20" i="58"/>
  <c r="G19" i="58"/>
  <c r="G18" i="58"/>
  <c r="G17" i="58"/>
  <c r="G16" i="58"/>
  <c r="G15" i="58"/>
  <c r="G14" i="58"/>
  <c r="G13" i="58"/>
  <c r="H12" i="58"/>
  <c r="G12" i="58"/>
  <c r="L8" i="58"/>
  <c r="L9" i="58" s="1"/>
  <c r="K8" i="58"/>
  <c r="K9" i="58" s="1"/>
  <c r="J8" i="58"/>
  <c r="J9" i="58" s="1"/>
  <c r="I8" i="58"/>
  <c r="I9" i="58" s="1"/>
  <c r="H8" i="58"/>
  <c r="H9" i="58" s="1"/>
  <c r="G8" i="58"/>
  <c r="G9" i="58" s="1"/>
  <c r="F8" i="58"/>
  <c r="F9" i="58" s="1"/>
  <c r="E8" i="58"/>
  <c r="E9" i="58" s="1"/>
  <c r="G22" i="57"/>
  <c r="G21" i="57"/>
  <c r="G20" i="57"/>
  <c r="G19" i="57"/>
  <c r="G18" i="57"/>
  <c r="G17" i="57"/>
  <c r="G16" i="57"/>
  <c r="G15" i="57"/>
  <c r="G14" i="57"/>
  <c r="G13" i="57"/>
  <c r="G12" i="57"/>
  <c r="H12" i="57" s="1"/>
  <c r="L8" i="57"/>
  <c r="L9" i="57" s="1"/>
  <c r="K8" i="57"/>
  <c r="K9" i="57" s="1"/>
  <c r="J8" i="57"/>
  <c r="J9" i="57" s="1"/>
  <c r="I8" i="57"/>
  <c r="I9" i="57" s="1"/>
  <c r="H8" i="57"/>
  <c r="H9" i="57" s="1"/>
  <c r="G8" i="57"/>
  <c r="G9" i="57" s="1"/>
  <c r="F8" i="57"/>
  <c r="F9" i="57" s="1"/>
  <c r="E8" i="57"/>
  <c r="E9" i="57" s="1"/>
  <c r="G22" i="56"/>
  <c r="G21" i="56"/>
  <c r="G20" i="56"/>
  <c r="G19" i="56"/>
  <c r="G18" i="56"/>
  <c r="G17" i="56"/>
  <c r="G16" i="56"/>
  <c r="G15" i="56"/>
  <c r="G14" i="56"/>
  <c r="G13" i="56"/>
  <c r="H12" i="56"/>
  <c r="G12" i="56"/>
  <c r="L8" i="56"/>
  <c r="L9" i="56" s="1"/>
  <c r="K8" i="56"/>
  <c r="K9" i="56" s="1"/>
  <c r="J8" i="56"/>
  <c r="J9" i="56" s="1"/>
  <c r="I8" i="56"/>
  <c r="I9" i="56" s="1"/>
  <c r="H8" i="56"/>
  <c r="H9" i="56" s="1"/>
  <c r="G8" i="56"/>
  <c r="G9" i="56" s="1"/>
  <c r="F8" i="56"/>
  <c r="F9" i="56" s="1"/>
  <c r="E8" i="56"/>
  <c r="E9" i="56" s="1"/>
  <c r="G22" i="55"/>
  <c r="G21" i="55"/>
  <c r="G20" i="55"/>
  <c r="G19" i="55"/>
  <c r="G18" i="55"/>
  <c r="G17" i="55"/>
  <c r="G16" i="55"/>
  <c r="G15" i="55"/>
  <c r="G14" i="55"/>
  <c r="G13" i="55"/>
  <c r="G12" i="55"/>
  <c r="H12" i="55" s="1"/>
  <c r="L8" i="55"/>
  <c r="L9" i="55" s="1"/>
  <c r="K8" i="55"/>
  <c r="K9" i="55" s="1"/>
  <c r="J8" i="55"/>
  <c r="J9" i="55" s="1"/>
  <c r="I8" i="55"/>
  <c r="I9" i="55" s="1"/>
  <c r="H8" i="55"/>
  <c r="H9" i="55" s="1"/>
  <c r="G8" i="55"/>
  <c r="G9" i="55" s="1"/>
  <c r="F8" i="55"/>
  <c r="F9" i="55" s="1"/>
  <c r="E8" i="55"/>
  <c r="E9" i="55" s="1"/>
  <c r="G22" i="54"/>
  <c r="G21" i="54"/>
  <c r="G20" i="54"/>
  <c r="G19" i="54"/>
  <c r="G18" i="54"/>
  <c r="G17" i="54"/>
  <c r="G16" i="54"/>
  <c r="G15" i="54"/>
  <c r="G14" i="54"/>
  <c r="G13" i="54"/>
  <c r="H12" i="54"/>
  <c r="G12" i="54"/>
  <c r="L8" i="54"/>
  <c r="L9" i="54" s="1"/>
  <c r="K8" i="54"/>
  <c r="K9" i="54" s="1"/>
  <c r="J8" i="54"/>
  <c r="J9" i="54" s="1"/>
  <c r="I8" i="54"/>
  <c r="I9" i="54" s="1"/>
  <c r="H8" i="54"/>
  <c r="H9" i="54" s="1"/>
  <c r="G8" i="54"/>
  <c r="G9" i="54" s="1"/>
  <c r="F8" i="54"/>
  <c r="F9" i="54" s="1"/>
  <c r="E8" i="54"/>
  <c r="E9" i="54" s="1"/>
  <c r="G22" i="53"/>
  <c r="G21" i="53"/>
  <c r="G20" i="53"/>
  <c r="G19" i="53"/>
  <c r="G18" i="53"/>
  <c r="G17" i="53"/>
  <c r="G16" i="53"/>
  <c r="G15" i="53"/>
  <c r="G14" i="53"/>
  <c r="G13" i="53"/>
  <c r="G12" i="53"/>
  <c r="H12" i="53" s="1"/>
  <c r="L8" i="53"/>
  <c r="L9" i="53" s="1"/>
  <c r="J8" i="53"/>
  <c r="J9" i="53" s="1"/>
  <c r="I8" i="53"/>
  <c r="I9" i="53" s="1"/>
  <c r="H8" i="53"/>
  <c r="H9" i="53" s="1"/>
  <c r="G8" i="53"/>
  <c r="G9" i="53" s="1"/>
  <c r="F8" i="53"/>
  <c r="F9" i="53" s="1"/>
  <c r="E8" i="53"/>
  <c r="E9" i="53" s="1"/>
  <c r="G22" i="52"/>
  <c r="G21" i="52"/>
  <c r="G20" i="52"/>
  <c r="G19" i="52"/>
  <c r="G18" i="52"/>
  <c r="G17" i="52"/>
  <c r="G16" i="52"/>
  <c r="G15" i="52"/>
  <c r="G14" i="52"/>
  <c r="G13" i="52"/>
  <c r="G12" i="52"/>
  <c r="H12" i="52" s="1"/>
  <c r="L8" i="52"/>
  <c r="L9" i="52" s="1"/>
  <c r="K8" i="52"/>
  <c r="K9" i="52" s="1"/>
  <c r="J8" i="52"/>
  <c r="J9" i="52" s="1"/>
  <c r="I8" i="52"/>
  <c r="I9" i="52" s="1"/>
  <c r="H8" i="52"/>
  <c r="H9" i="52" s="1"/>
  <c r="G8" i="52"/>
  <c r="G9" i="52" s="1"/>
  <c r="F8" i="52"/>
  <c r="F9" i="52" s="1"/>
  <c r="E8" i="52"/>
  <c r="E9" i="52" s="1"/>
  <c r="G22" i="51"/>
  <c r="G21" i="51"/>
  <c r="G20" i="51"/>
  <c r="G19" i="51"/>
  <c r="G18" i="51"/>
  <c r="G17" i="51"/>
  <c r="G16" i="51"/>
  <c r="G15" i="51"/>
  <c r="G14" i="51"/>
  <c r="G13" i="51"/>
  <c r="L8" i="51"/>
  <c r="L9" i="51" s="1"/>
  <c r="K8" i="51"/>
  <c r="K9" i="51" s="1"/>
  <c r="J8" i="51"/>
  <c r="J9" i="51" s="1"/>
  <c r="I9" i="51"/>
  <c r="H8" i="51"/>
  <c r="H9" i="51" s="1"/>
  <c r="G8" i="51"/>
  <c r="G9" i="51" s="1"/>
  <c r="F8" i="51"/>
  <c r="F9" i="51" s="1"/>
  <c r="E8" i="51"/>
  <c r="E9" i="51" s="1"/>
  <c r="G22" i="50"/>
  <c r="G21" i="50"/>
  <c r="G20" i="50"/>
  <c r="G19" i="50"/>
  <c r="G18" i="50"/>
  <c r="G17" i="50"/>
  <c r="G16" i="50"/>
  <c r="G15" i="50"/>
  <c r="G14" i="50"/>
  <c r="G13" i="50"/>
  <c r="H12" i="50"/>
  <c r="G12" i="50"/>
  <c r="L8" i="50"/>
  <c r="L9" i="50" s="1"/>
  <c r="K8" i="50"/>
  <c r="K9" i="50" s="1"/>
  <c r="J8" i="50"/>
  <c r="J9" i="50" s="1"/>
  <c r="I8" i="50"/>
  <c r="I9" i="50" s="1"/>
  <c r="H8" i="50"/>
  <c r="H9" i="50" s="1"/>
  <c r="G8" i="50"/>
  <c r="G9" i="50" s="1"/>
  <c r="F8" i="50"/>
  <c r="F9" i="50" s="1"/>
  <c r="E8" i="50"/>
  <c r="E9" i="50" s="1"/>
  <c r="G22" i="49"/>
  <c r="G21" i="49"/>
  <c r="G20" i="49"/>
  <c r="G19" i="49"/>
  <c r="G18" i="49"/>
  <c r="G17" i="49"/>
  <c r="G16" i="49"/>
  <c r="G15" i="49"/>
  <c r="G14" i="49"/>
  <c r="G13" i="49"/>
  <c r="G12" i="49"/>
  <c r="H12" i="49" s="1"/>
  <c r="L8" i="49"/>
  <c r="L9" i="49" s="1"/>
  <c r="K8" i="49"/>
  <c r="K9" i="49" s="1"/>
  <c r="J8" i="49"/>
  <c r="J9" i="49" s="1"/>
  <c r="I8" i="49"/>
  <c r="I9" i="49" s="1"/>
  <c r="H8" i="49"/>
  <c r="H9" i="49" s="1"/>
  <c r="G8" i="49"/>
  <c r="G9" i="49" s="1"/>
  <c r="F8" i="49"/>
  <c r="F9" i="49" s="1"/>
  <c r="E8" i="49"/>
  <c r="E9" i="49" s="1"/>
  <c r="G22" i="48"/>
  <c r="G21" i="48"/>
  <c r="G20" i="48"/>
  <c r="G19" i="48"/>
  <c r="G18" i="48"/>
  <c r="G17" i="48"/>
  <c r="G16" i="48"/>
  <c r="G15" i="48"/>
  <c r="G14" i="48"/>
  <c r="G13" i="48"/>
  <c r="H12" i="48"/>
  <c r="G12" i="48"/>
  <c r="L8" i="48"/>
  <c r="L9" i="48" s="1"/>
  <c r="K8" i="48"/>
  <c r="K9" i="48" s="1"/>
  <c r="J8" i="48"/>
  <c r="J9" i="48" s="1"/>
  <c r="I8" i="48"/>
  <c r="I9" i="48" s="1"/>
  <c r="H8" i="48"/>
  <c r="H9" i="48" s="1"/>
  <c r="G8" i="48"/>
  <c r="G9" i="48" s="1"/>
  <c r="F8" i="48"/>
  <c r="F9" i="48" s="1"/>
  <c r="E8" i="48"/>
  <c r="E9" i="48" s="1"/>
  <c r="G22" i="47"/>
  <c r="G21" i="47"/>
  <c r="G20" i="47"/>
  <c r="G19" i="47"/>
  <c r="G18" i="47"/>
  <c r="G17" i="47"/>
  <c r="G16" i="47"/>
  <c r="G15" i="47"/>
  <c r="G14" i="47"/>
  <c r="G13" i="47"/>
  <c r="G12" i="47"/>
  <c r="H12" i="47" s="1"/>
  <c r="L8" i="47"/>
  <c r="L9" i="47" s="1"/>
  <c r="K8" i="47"/>
  <c r="K9" i="47" s="1"/>
  <c r="J8" i="47"/>
  <c r="J9" i="47" s="1"/>
  <c r="I8" i="47"/>
  <c r="I9" i="47" s="1"/>
  <c r="H8" i="47"/>
  <c r="H9" i="47" s="1"/>
  <c r="G8" i="47"/>
  <c r="G9" i="47" s="1"/>
  <c r="F8" i="47"/>
  <c r="F9" i="47" s="1"/>
  <c r="E8" i="47"/>
  <c r="E9" i="47" s="1"/>
  <c r="G22" i="46"/>
  <c r="G21" i="46"/>
  <c r="G20" i="46"/>
  <c r="G19" i="46"/>
  <c r="G18" i="46"/>
  <c r="G17" i="46"/>
  <c r="G16" i="46"/>
  <c r="G15" i="46"/>
  <c r="G14" i="46"/>
  <c r="G13" i="46"/>
  <c r="H12" i="46"/>
  <c r="G12" i="46"/>
  <c r="L8" i="46"/>
  <c r="L9" i="46" s="1"/>
  <c r="K8" i="46"/>
  <c r="K9" i="46" s="1"/>
  <c r="J8" i="46"/>
  <c r="J9" i="46" s="1"/>
  <c r="I8" i="46"/>
  <c r="I9" i="46" s="1"/>
  <c r="H8" i="46"/>
  <c r="H9" i="46" s="1"/>
  <c r="G8" i="46"/>
  <c r="G9" i="46" s="1"/>
  <c r="F8" i="46"/>
  <c r="F9" i="46" s="1"/>
  <c r="E8" i="46"/>
  <c r="E9" i="46" s="1"/>
  <c r="G22" i="45"/>
  <c r="G21" i="45"/>
  <c r="G20" i="45"/>
  <c r="G19" i="45"/>
  <c r="G18" i="45"/>
  <c r="G17" i="45"/>
  <c r="G16" i="45"/>
  <c r="G15" i="45"/>
  <c r="G14" i="45"/>
  <c r="G13" i="45"/>
  <c r="G12" i="45"/>
  <c r="H12" i="45" s="1"/>
  <c r="L8" i="45"/>
  <c r="L9" i="45" s="1"/>
  <c r="K8" i="45"/>
  <c r="K9" i="45" s="1"/>
  <c r="J8" i="45"/>
  <c r="J9" i="45" s="1"/>
  <c r="I8" i="45"/>
  <c r="I9" i="45" s="1"/>
  <c r="H8" i="45"/>
  <c r="H9" i="45" s="1"/>
  <c r="G8" i="45"/>
  <c r="G9" i="45" s="1"/>
  <c r="F8" i="45"/>
  <c r="F9" i="45" s="1"/>
  <c r="E8" i="45"/>
  <c r="E9" i="45" s="1"/>
  <c r="E10" i="45" s="1"/>
  <c r="G22" i="44"/>
  <c r="G21" i="44"/>
  <c r="G20" i="44"/>
  <c r="G19" i="44"/>
  <c r="G18" i="44"/>
  <c r="G17" i="44"/>
  <c r="G16" i="44"/>
  <c r="G15" i="44"/>
  <c r="G14" i="44"/>
  <c r="G13" i="44"/>
  <c r="H12" i="44"/>
  <c r="G12" i="44"/>
  <c r="L8" i="44"/>
  <c r="L9" i="44" s="1"/>
  <c r="K8" i="44"/>
  <c r="K9" i="44" s="1"/>
  <c r="J8" i="44"/>
  <c r="J9" i="44" s="1"/>
  <c r="I8" i="44"/>
  <c r="I9" i="44" s="1"/>
  <c r="H8" i="44"/>
  <c r="H9" i="44" s="1"/>
  <c r="G8" i="44"/>
  <c r="G9" i="44" s="1"/>
  <c r="F8" i="44"/>
  <c r="F9" i="44" s="1"/>
  <c r="E8" i="44"/>
  <c r="E9" i="44" s="1"/>
  <c r="G22" i="43"/>
  <c r="G21" i="43"/>
  <c r="G20" i="43"/>
  <c r="G19" i="43"/>
  <c r="G18" i="43"/>
  <c r="G17" i="43"/>
  <c r="G16" i="43"/>
  <c r="G15" i="43"/>
  <c r="G14" i="43"/>
  <c r="G13" i="43"/>
  <c r="G12" i="43"/>
  <c r="H12" i="43" s="1"/>
  <c r="L8" i="43"/>
  <c r="L9" i="43" s="1"/>
  <c r="K8" i="43"/>
  <c r="K9" i="43" s="1"/>
  <c r="J8" i="43"/>
  <c r="J9" i="43" s="1"/>
  <c r="I8" i="43"/>
  <c r="I9" i="43" s="1"/>
  <c r="H8" i="43"/>
  <c r="H9" i="43" s="1"/>
  <c r="G8" i="43"/>
  <c r="G9" i="43" s="1"/>
  <c r="F8" i="43"/>
  <c r="F9" i="43" s="1"/>
  <c r="E8" i="43"/>
  <c r="E9" i="43" s="1"/>
  <c r="G22" i="42"/>
  <c r="G21" i="42"/>
  <c r="G20" i="42"/>
  <c r="G19" i="42"/>
  <c r="G18" i="42"/>
  <c r="G17" i="42"/>
  <c r="G16" i="42"/>
  <c r="G15" i="42"/>
  <c r="G14" i="42"/>
  <c r="G13" i="42"/>
  <c r="H12" i="42"/>
  <c r="G12" i="42"/>
  <c r="L8" i="42"/>
  <c r="L9" i="42" s="1"/>
  <c r="K8" i="42"/>
  <c r="K9" i="42" s="1"/>
  <c r="J8" i="42"/>
  <c r="J9" i="42" s="1"/>
  <c r="I8" i="42"/>
  <c r="I9" i="42" s="1"/>
  <c r="H8" i="42"/>
  <c r="H9" i="42" s="1"/>
  <c r="G8" i="42"/>
  <c r="G9" i="42" s="1"/>
  <c r="F8" i="42"/>
  <c r="F9" i="42" s="1"/>
  <c r="E8" i="42"/>
  <c r="E9" i="42" s="1"/>
  <c r="E10" i="42" s="1"/>
  <c r="G22" i="41"/>
  <c r="G21" i="41"/>
  <c r="G20" i="41"/>
  <c r="G19" i="41"/>
  <c r="G18" i="41"/>
  <c r="G17" i="41"/>
  <c r="G16" i="41"/>
  <c r="G15" i="41"/>
  <c r="G14" i="41"/>
  <c r="G13" i="41"/>
  <c r="G12" i="41"/>
  <c r="L8" i="41"/>
  <c r="L9" i="41" s="1"/>
  <c r="K8" i="41"/>
  <c r="K9" i="41" s="1"/>
  <c r="J8" i="41"/>
  <c r="J9" i="41" s="1"/>
  <c r="H8" i="41"/>
  <c r="H9" i="41" s="1"/>
  <c r="G8" i="41"/>
  <c r="G9" i="41" s="1"/>
  <c r="F8" i="41"/>
  <c r="F9" i="41" s="1"/>
  <c r="E8" i="41"/>
  <c r="E9" i="41" s="1"/>
  <c r="E10" i="41" s="1"/>
  <c r="H12" i="40"/>
  <c r="G12" i="40"/>
  <c r="E10" i="44" l="1"/>
  <c r="E23" i="44" s="1"/>
  <c r="E31" i="44" s="1"/>
  <c r="H7" i="61" s="1"/>
  <c r="E10" i="60"/>
  <c r="E23" i="60" s="1"/>
  <c r="E31" i="60" s="1"/>
  <c r="E23" i="59"/>
  <c r="E31" i="59" s="1"/>
  <c r="H22" i="61" s="1"/>
  <c r="E10" i="59"/>
  <c r="E23" i="58"/>
  <c r="E31" i="58" s="1"/>
  <c r="H21" i="61" s="1"/>
  <c r="E10" i="58"/>
  <c r="E23" i="57"/>
  <c r="E31" i="57" s="1"/>
  <c r="E10" i="57"/>
  <c r="E23" i="56"/>
  <c r="E31" i="56" s="1"/>
  <c r="E10" i="56"/>
  <c r="E23" i="55"/>
  <c r="E31" i="55" s="1"/>
  <c r="E10" i="55"/>
  <c r="E23" i="54"/>
  <c r="E31" i="54" s="1"/>
  <c r="E10" i="54"/>
  <c r="E23" i="53"/>
  <c r="E31" i="53" s="1"/>
  <c r="H16" i="61" s="1"/>
  <c r="E23" i="52"/>
  <c r="E31" i="52" s="1"/>
  <c r="E10" i="52"/>
  <c r="E10" i="50"/>
  <c r="E23" i="50" s="1"/>
  <c r="E31" i="50" s="1"/>
  <c r="E10" i="49"/>
  <c r="E23" i="49" s="1"/>
  <c r="E31" i="49" s="1"/>
  <c r="E10" i="48"/>
  <c r="E23" i="48" s="1"/>
  <c r="E31" i="48" s="1"/>
  <c r="H11" i="61" s="1"/>
  <c r="E23" i="47"/>
  <c r="E31" i="47" s="1"/>
  <c r="H10" i="61" s="1"/>
  <c r="E10" i="47"/>
  <c r="E23" i="46"/>
  <c r="E31" i="46" s="1"/>
  <c r="H9" i="61" s="1"/>
  <c r="E10" i="46"/>
  <c r="E23" i="45"/>
  <c r="E31" i="45" s="1"/>
  <c r="H8" i="61" s="1"/>
  <c r="E10" i="43"/>
  <c r="E23" i="43" s="1"/>
  <c r="E31" i="43" s="1"/>
  <c r="H6" i="61" s="1"/>
  <c r="E23" i="42"/>
  <c r="E31" i="42" s="1"/>
  <c r="H5" i="61" s="1"/>
  <c r="E23" i="41"/>
  <c r="E31" i="41" s="1"/>
  <c r="H4" i="61" s="1"/>
  <c r="E32" i="60" l="1"/>
  <c r="E33" i="60"/>
  <c r="E32" i="59"/>
  <c r="E33" i="59"/>
  <c r="E32" i="58"/>
  <c r="E33" i="58"/>
  <c r="E32" i="57"/>
  <c r="E33" i="57"/>
  <c r="E32" i="56"/>
  <c r="E33" i="56"/>
  <c r="E32" i="55"/>
  <c r="E33" i="55"/>
  <c r="E32" i="54"/>
  <c r="E33" i="54"/>
  <c r="E32" i="53"/>
  <c r="E33" i="53"/>
  <c r="E32" i="52"/>
  <c r="E33" i="52"/>
  <c r="E32" i="51"/>
  <c r="E33" i="51"/>
  <c r="E32" i="50"/>
  <c r="E33" i="50"/>
  <c r="E32" i="49"/>
  <c r="E33" i="49"/>
  <c r="E32" i="48"/>
  <c r="E33" i="48"/>
  <c r="E32" i="47"/>
  <c r="E33" i="47"/>
  <c r="E32" i="46"/>
  <c r="E33" i="46"/>
  <c r="E32" i="45"/>
  <c r="E33" i="45"/>
  <c r="E33" i="44"/>
  <c r="E32" i="44"/>
  <c r="E32" i="43"/>
  <c r="E33" i="43"/>
  <c r="E32" i="42"/>
  <c r="E33" i="42"/>
  <c r="E33" i="41"/>
  <c r="E32" i="41"/>
  <c r="I23" i="61" l="1"/>
  <c r="J23" i="61" s="1"/>
  <c r="K23" i="61" s="1"/>
  <c r="L23" i="61" s="1"/>
  <c r="I22" i="61"/>
  <c r="J22" i="61" s="1"/>
  <c r="K22" i="61" s="1"/>
  <c r="L22" i="61" s="1"/>
  <c r="I21" i="61"/>
  <c r="J21" i="61" s="1"/>
  <c r="K21" i="61" s="1"/>
  <c r="L21" i="61" s="1"/>
  <c r="I20" i="61"/>
  <c r="J20" i="61" s="1"/>
  <c r="K20" i="61" s="1"/>
  <c r="L20" i="61" s="1"/>
  <c r="I19" i="61"/>
  <c r="J19" i="61" s="1"/>
  <c r="K19" i="61" s="1"/>
  <c r="L19" i="61" s="1"/>
  <c r="I18" i="61"/>
  <c r="J18" i="61" s="1"/>
  <c r="K18" i="61" s="1"/>
  <c r="L18" i="61" s="1"/>
  <c r="I17" i="61"/>
  <c r="J17" i="61" s="1"/>
  <c r="K17" i="61" s="1"/>
  <c r="L17" i="61" s="1"/>
  <c r="I16" i="61"/>
  <c r="J16" i="61" s="1"/>
  <c r="K16" i="61" s="1"/>
  <c r="L16" i="61" s="1"/>
  <c r="I15" i="61"/>
  <c r="J15" i="61" s="1"/>
  <c r="K15" i="61" s="1"/>
  <c r="L15" i="61" s="1"/>
  <c r="I14" i="61"/>
  <c r="J14" i="61" s="1"/>
  <c r="K14" i="61" s="1"/>
  <c r="L14" i="61" s="1"/>
  <c r="I13" i="61"/>
  <c r="J13" i="61" s="1"/>
  <c r="K13" i="61" s="1"/>
  <c r="L13" i="61" s="1"/>
  <c r="I12" i="61"/>
  <c r="J12" i="61" s="1"/>
  <c r="K12" i="61" s="1"/>
  <c r="L12" i="61" s="1"/>
  <c r="I11" i="61"/>
  <c r="J11" i="61" s="1"/>
  <c r="K11" i="61" s="1"/>
  <c r="L11" i="61" s="1"/>
  <c r="I10" i="61"/>
  <c r="J10" i="61" s="1"/>
  <c r="K10" i="61" s="1"/>
  <c r="L10" i="61" s="1"/>
  <c r="I8" i="61"/>
  <c r="J8" i="61" s="1"/>
  <c r="K8" i="61" s="1"/>
  <c r="L8" i="61" s="1"/>
  <c r="I7" i="61"/>
  <c r="J7" i="61" s="1"/>
  <c r="K7" i="61" s="1"/>
  <c r="L7" i="61" s="1"/>
  <c r="I6" i="61"/>
  <c r="J6" i="61" s="1"/>
  <c r="K6" i="61" s="1"/>
  <c r="L6" i="61" s="1"/>
  <c r="I5" i="61"/>
  <c r="J5" i="61" s="1"/>
  <c r="K5" i="61" s="1"/>
  <c r="L5" i="61" s="1"/>
  <c r="I4" i="61"/>
  <c r="J4" i="61" s="1"/>
  <c r="K4" i="61" s="1"/>
  <c r="L4" i="61" s="1"/>
  <c r="G22" i="40" l="1"/>
  <c r="G21" i="40"/>
  <c r="G20" i="40"/>
  <c r="G19" i="40"/>
  <c r="G18" i="40"/>
  <c r="G17" i="40"/>
  <c r="G16" i="40"/>
  <c r="G15" i="40"/>
  <c r="G14" i="40"/>
  <c r="G13" i="40"/>
  <c r="L9" i="40"/>
  <c r="K9" i="40"/>
  <c r="J9" i="40"/>
  <c r="I9" i="40"/>
  <c r="H9" i="40"/>
  <c r="G9" i="40"/>
  <c r="F9" i="40"/>
  <c r="E9" i="40"/>
  <c r="L8" i="40"/>
  <c r="K8" i="40"/>
  <c r="J8" i="40"/>
  <c r="I8" i="40"/>
  <c r="H8" i="40"/>
  <c r="G8" i="40"/>
  <c r="F8" i="40"/>
  <c r="E8" i="40"/>
  <c r="E10" i="40" l="1"/>
  <c r="E32" i="40" l="1"/>
  <c r="E23" i="40"/>
  <c r="E33" i="40"/>
  <c r="H24" i="61"/>
  <c r="I9" i="61"/>
  <c r="J9" i="61" l="1"/>
  <c r="I24" i="61"/>
  <c r="K9" i="61" l="1"/>
  <c r="J24" i="61"/>
  <c r="L9" i="61" l="1"/>
  <c r="L24" i="61" s="1"/>
  <c r="K24" i="61"/>
</calcChain>
</file>

<file path=xl/sharedStrings.xml><?xml version="1.0" encoding="utf-8"?>
<sst xmlns="http://schemas.openxmlformats.org/spreadsheetml/2006/main" count="1309" uniqueCount="95">
  <si>
    <t>Наименование документа</t>
  </si>
  <si>
    <t>сечение</t>
  </si>
  <si>
    <t>Протяженность, км</t>
  </si>
  <si>
    <t>Стоимость кабеля КЛ-10 кВ (Приказ Министерства Энергерики РФ от 26 февраля 2024 г. N 131, таб. К1, стр 99), тыс. руб на 1 км трассы</t>
  </si>
  <si>
    <t>Коэффиц-т перевода от базового УНЦ к уровню УНЦ субъекта РФ (Приказ Министерства Энергерики РФ от 26 февраля 2024 г. N 131, таб. Ц1, стр 139)</t>
  </si>
  <si>
    <t>тыс. руб на км</t>
  </si>
  <si>
    <t>Стоимость (тыс. руб):</t>
  </si>
  <si>
    <t>Общая сумма  (тыс. руб):</t>
  </si>
  <si>
    <t>Цена</t>
  </si>
  <si>
    <t>Кол-во</t>
  </si>
  <si>
    <t>Стоимость</t>
  </si>
  <si>
    <t>Общая стоимость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</si>
  <si>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без учета восстановления газонов тыс. руб на 1км трассы</t>
  </si>
  <si>
    <t>одна цепь</t>
  </si>
  <si>
    <t>две цепи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</si>
  <si>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с учетом восстановления газонов тыс. руб  на 1км трассы</t>
  </si>
  <si>
    <t>Восстановление дорожного покрытия, 1м2 (Приказ Министерства Энергерики РФ от 26 февраля 2024 г. N 131,               таб. Б4), тыс. руб</t>
  </si>
  <si>
    <t>Восстановление тратуара, 1м2 (Приказ Министерства Энергерики РФ от 26 февраля 2024 г. N 131, таб. Б4), тыс. руб</t>
  </si>
  <si>
    <t>Кабельные сооружения. Металлические лотки и короба (Приказ Министерства Энергерики РФ от 26 февраля 2024 г. N 131 таб. Н2 стр 110) тыс.руб 1м по трассе</t>
  </si>
  <si>
    <t>Кабельные сооружения. Железобетонные лотки ( таб. Н2 стр 110) тыс.руб 1м по трассе</t>
  </si>
  <si>
    <t>90-140 мм</t>
  </si>
  <si>
    <t>160-200 мм</t>
  </si>
  <si>
    <t>225-300 мм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</si>
  <si>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</si>
  <si>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</si>
  <si>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</si>
  <si>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</si>
  <si>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</si>
  <si>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НДС</t>
  </si>
  <si>
    <t xml:space="preserve">Строительство КЛ-10 кВ </t>
  </si>
  <si>
    <t xml:space="preserve">(на 01.01.2023)тыс. руб </t>
  </si>
  <si>
    <t>ТП103-ТП104</t>
  </si>
  <si>
    <t>ТП15-ТП59</t>
  </si>
  <si>
    <t>ТП59-ТП60</t>
  </si>
  <si>
    <t>ТП69-ТП103</t>
  </si>
  <si>
    <t>РП1-ТП72</t>
  </si>
  <si>
    <t>РП1-ТП176</t>
  </si>
  <si>
    <t>ТП20-ТП60</t>
  </si>
  <si>
    <t>ТП104-ТП68</t>
  </si>
  <si>
    <t>ТП51-ТП93</t>
  </si>
  <si>
    <t>ТП27-ТП78</t>
  </si>
  <si>
    <t>ТП27-ТП117</t>
  </si>
  <si>
    <t>ТП22-ТП28</t>
  </si>
  <si>
    <t>ТП71-ТП106</t>
  </si>
  <si>
    <t>РП3-ТП95</t>
  </si>
  <si>
    <t>ТП95-ТП142</t>
  </si>
  <si>
    <t>ТП95-ТП215</t>
  </si>
  <si>
    <t>ТП142-ТП215</t>
  </si>
  <si>
    <t>РП4-ТП29</t>
  </si>
  <si>
    <t>РП4-РП/ТФ</t>
  </si>
  <si>
    <t>ТП29-РП/ТФ</t>
  </si>
  <si>
    <t>№ п.п</t>
  </si>
  <si>
    <t>Наименование</t>
  </si>
  <si>
    <t xml:space="preserve">Марка </t>
  </si>
  <si>
    <t>протяженность (м)</t>
  </si>
  <si>
    <t>АСБ 3х120</t>
  </si>
  <si>
    <t>ААШВ 3х120</t>
  </si>
  <si>
    <t>АСБ 3х150</t>
  </si>
  <si>
    <t>ААШВ 3х95</t>
  </si>
  <si>
    <t>2ААШВ 3х70</t>
  </si>
  <si>
    <t>2ААБЛ 3х70</t>
  </si>
  <si>
    <t>ААБ 3х95</t>
  </si>
  <si>
    <t>АСБ 3х95</t>
  </si>
  <si>
    <t>АСБ 3х185</t>
  </si>
  <si>
    <t>ААБ 3х120</t>
  </si>
  <si>
    <t>год ввода в эксплуатацию</t>
  </si>
  <si>
    <t>сечение провода, расчетное</t>
  </si>
  <si>
    <t>Стоимость с НДС</t>
  </si>
  <si>
    <t>Стоимость линии на 2026 г.                           (без НДС)</t>
  </si>
  <si>
    <t>2027 (Инд.дифл.=1,045)                              (без НДС)</t>
  </si>
  <si>
    <t>2028 (Инд.дифл.=1,045)                    (без НДС)</t>
  </si>
  <si>
    <t>2029 (Инд.дифл.=1,045)                   (без НДС)</t>
  </si>
  <si>
    <t>2030 (Инд.дифл.=1,045)                    (без НДС)</t>
  </si>
  <si>
    <t>тыс. руб.</t>
  </si>
  <si>
    <t>Коэффиц-т Кф1 для КЛ 0,4-35 кВ при протяженности до 100 м.                                     ( с алюминиевой жилой)                                                                                                      (Приказ Министерства Энергерики РФ от 26 февраля 2024 г. N 131, стр 102)</t>
  </si>
  <si>
    <t>Кабельные сооружения.Трубы. ( таб. Н4 стр 110) тыс.руб 1 км по трассе</t>
  </si>
  <si>
    <t>Таблица Б2.1. УНЦ на устройство траншеи КЛ с укладкой труб и восстановление благоустройства по трассе</t>
  </si>
  <si>
    <r>
      <t>Измеритель:</t>
    </r>
    <r>
      <rPr>
        <sz val="12"/>
        <color theme="1"/>
        <rFont val="Times New Roman"/>
        <family val="1"/>
        <charset val="204"/>
      </rPr>
      <t xml:space="preserve"> 1 км по трассе</t>
    </r>
  </si>
  <si>
    <t>Номер</t>
  </si>
  <si>
    <t>расценок</t>
  </si>
  <si>
    <t>Напряжение,</t>
  </si>
  <si>
    <t>кВ</t>
  </si>
  <si>
    <t>Субъект</t>
  </si>
  <si>
    <t>Российской</t>
  </si>
  <si>
    <t>Федерации</t>
  </si>
  <si>
    <t>Норматив цены для отдельных элементов в составе расценки, тыс. руб</t>
  </si>
  <si>
    <t>Количество прокладываемых цепей КЛ</t>
  </si>
  <si>
    <t>благоустройство по трассе без учета восстановления газонов</t>
  </si>
  <si>
    <t>благоустройство по трассе с учетом восстановления газонов</t>
  </si>
  <si>
    <t>Б2.1-01-1..4</t>
  </si>
  <si>
    <t>все субъекты Российской Федерации</t>
  </si>
  <si>
    <t>Б2.1-02-1..4</t>
  </si>
  <si>
    <t>0,4</t>
  </si>
  <si>
    <t>6-15</t>
  </si>
  <si>
    <t>Реконструкция ВЛ-10 кВ Л 19-21 в Горно-Алтайске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</si>
</sst>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8" fillId="0" borderId="0"/>
    <xf numFmtId="0" fontId="9" fillId="0" borderId="0"/>
    <xf numFmtId="0" fontId="10" fillId="0" borderId="0"/>
  </cellStyleXfs>
  <cellXfs count="109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64" fontId="0" fillId="0" borderId="1" xfId="0" applyNumberFormat="1" applyBorder="1"/>
    <xf numFmtId="0" fontId="0" fillId="0" borderId="1" xfId="0" applyFill="1" applyBorder="1"/>
    <xf numFmtId="2" fontId="0" fillId="0" borderId="1" xfId="0" applyNumberFormat="1" applyBorder="1"/>
    <xf numFmtId="0" fontId="0" fillId="0" borderId="0" xfId="0" applyBorder="1" applyAlignment="1">
      <alignment horizontal="right"/>
    </xf>
    <xf numFmtId="1" fontId="0" fillId="0" borderId="0" xfId="0" applyNumberFormat="1" applyBorder="1"/>
    <xf numFmtId="0" fontId="2" fillId="0" borderId="1" xfId="0" applyFont="1" applyBorder="1"/>
    <xf numFmtId="2" fontId="0" fillId="0" borderId="1" xfId="0" applyNumberFormat="1" applyFill="1" applyBorder="1"/>
    <xf numFmtId="1" fontId="0" fillId="0" borderId="1" xfId="0" applyNumberFormat="1" applyFill="1" applyBorder="1"/>
    <xf numFmtId="1" fontId="0" fillId="0" borderId="12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5" borderId="0" xfId="0" applyFill="1" applyBorder="1"/>
    <xf numFmtId="1" fontId="0" fillId="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/>
    <xf numFmtId="164" fontId="0" fillId="5" borderId="1" xfId="0" applyNumberFormat="1" applyFill="1" applyBorder="1"/>
    <xf numFmtId="2" fontId="0" fillId="0" borderId="12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0" fillId="6" borderId="1" xfId="0" applyNumberFormat="1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" fontId="0" fillId="2" borderId="1" xfId="0" applyNumberFormat="1" applyFill="1" applyBorder="1"/>
    <xf numFmtId="2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7" borderId="4" xfId="0" applyFill="1" applyBorder="1"/>
    <xf numFmtId="0" fontId="11" fillId="0" borderId="0" xfId="0" applyFont="1" applyAlignment="1">
      <alignment horizontal="justify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vertical="top" wrapText="1"/>
    </xf>
    <xf numFmtId="0" fontId="11" fillId="0" borderId="16" xfId="0" applyFont="1" applyBorder="1" applyAlignment="1">
      <alignment horizontal="center" vertical="center" wrapText="1"/>
    </xf>
    <xf numFmtId="4" fontId="11" fillId="0" borderId="14" xfId="0" applyNumberFormat="1" applyFont="1" applyBorder="1" applyAlignment="1">
      <alignment horizontal="center" vertical="center" wrapText="1"/>
    </xf>
    <xf numFmtId="4" fontId="11" fillId="0" borderId="16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5" borderId="1" xfId="0" applyFill="1" applyBorder="1"/>
    <xf numFmtId="0" fontId="0" fillId="0" borderId="1" xfId="0" applyBorder="1" applyAlignment="1">
      <alignment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4" borderId="5" xfId="0" applyFill="1" applyBorder="1" applyAlignment="1">
      <alignment horizontal="center" wrapText="1"/>
    </xf>
    <xf numFmtId="0" fontId="0" fillId="4" borderId="6" xfId="0" applyFill="1" applyBorder="1" applyAlignment="1">
      <alignment horizontal="center" wrapText="1"/>
    </xf>
    <xf numFmtId="0" fontId="0" fillId="4" borderId="10" xfId="0" applyFill="1" applyBorder="1" applyAlignment="1">
      <alignment horizontal="center" wrapText="1"/>
    </xf>
    <xf numFmtId="0" fontId="0" fillId="4" borderId="8" xfId="0" applyFill="1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4" borderId="11" xfId="0" applyFill="1" applyBorder="1" applyAlignment="1">
      <alignment horizont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wrapText="1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" fontId="0" fillId="0" borderId="1" xfId="0" applyNumberForma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0" fontId="0" fillId="6" borderId="4" xfId="0" applyFill="1" applyBorder="1" applyAlignment="1">
      <alignment horizontal="center" wrapText="1"/>
    </xf>
  </cellXfs>
  <cellStyles count="5">
    <cellStyle name="Обычный" xfId="0" builtinId="0"/>
    <cellStyle name="Обычный 10" xfId="1"/>
    <cellStyle name="Обычный 2 2" xfId="2"/>
    <cellStyle name="Обычный 3" xfId="3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43"/>
  <sheetViews>
    <sheetView topLeftCell="A19" workbookViewId="0">
      <selection activeCell="E32" sqref="E32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0.4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3633.0875000000001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2388.2950000000001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2388.2950000000001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5"/>
      <c r="B11" s="6"/>
      <c r="C11" s="6"/>
      <c r="D11" s="7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0.4</v>
      </c>
      <c r="G12" s="29">
        <f>F12*E12</f>
        <v>1134.604</v>
      </c>
      <c r="H12" s="66">
        <f>SUM(G12:G22)</f>
        <v>1134.604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3522.8990000000003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4227.1555458335579</v>
      </c>
    </row>
    <row r="32" spans="1:21" x14ac:dyDescent="0.25">
      <c r="A32" s="63" t="s">
        <v>25</v>
      </c>
      <c r="B32" s="64"/>
      <c r="C32" s="64"/>
      <c r="D32" s="65"/>
      <c r="E32" s="34">
        <f>E31*20%</f>
        <v>845.43110916671162</v>
      </c>
    </row>
    <row r="33" spans="1:5" x14ac:dyDescent="0.25">
      <c r="A33" s="63" t="s">
        <v>26</v>
      </c>
      <c r="B33" s="64"/>
      <c r="C33" s="64"/>
      <c r="D33" s="65"/>
      <c r="E33" s="34">
        <f>E31*1.2</f>
        <v>5072.5866550002693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E10:L10"/>
    <mergeCell ref="A16:C16"/>
    <mergeCell ref="A1:H1"/>
    <mergeCell ref="E2:L2"/>
    <mergeCell ref="A4:D4"/>
    <mergeCell ref="A5:D5"/>
    <mergeCell ref="A6:D6"/>
    <mergeCell ref="A7:D7"/>
    <mergeCell ref="A32:D32"/>
    <mergeCell ref="A33:D33"/>
    <mergeCell ref="H12:H22"/>
    <mergeCell ref="A2:C3"/>
    <mergeCell ref="A12:C13"/>
    <mergeCell ref="A14:C15"/>
    <mergeCell ref="A20:C22"/>
    <mergeCell ref="A24:C30"/>
    <mergeCell ref="A17:C17"/>
    <mergeCell ref="A18:C18"/>
    <mergeCell ref="A19:C19"/>
    <mergeCell ref="A23:D23"/>
    <mergeCell ref="A31:D31"/>
    <mergeCell ref="A8:D8"/>
    <mergeCell ref="A9:D9"/>
    <mergeCell ref="A10:D10"/>
    <mergeCell ref="P20:S20"/>
    <mergeCell ref="P22:S22"/>
    <mergeCell ref="P24:Q24"/>
    <mergeCell ref="R24:S24"/>
    <mergeCell ref="M16:U16"/>
    <mergeCell ref="M18:P1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K16" sqref="K16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0.12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716.48850000000004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716.48850000000004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0.12</v>
      </c>
      <c r="G12" s="29">
        <f>F12*E12</f>
        <v>340.38120000000004</v>
      </c>
      <c r="H12" s="66">
        <f>SUM(G12:G22)</f>
        <v>340.38120000000004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1056.8697000000002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1268.1466637500675</v>
      </c>
    </row>
    <row r="32" spans="1:21" x14ac:dyDescent="0.25">
      <c r="A32" s="63" t="s">
        <v>25</v>
      </c>
      <c r="B32" s="64"/>
      <c r="C32" s="64"/>
      <c r="D32" s="65"/>
      <c r="E32" s="34">
        <f>E31*20%</f>
        <v>253.62933275001353</v>
      </c>
    </row>
    <row r="33" spans="1:5" x14ac:dyDescent="0.25">
      <c r="A33" s="63" t="s">
        <v>26</v>
      </c>
      <c r="B33" s="64"/>
      <c r="C33" s="64"/>
      <c r="D33" s="65"/>
      <c r="E33" s="34">
        <f>E31*1.2</f>
        <v>1521.775996500081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K16" sqref="K16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0.19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1134.4401250000001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1134.4401250000001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0.19</v>
      </c>
      <c r="G12" s="29">
        <f>F12*E12</f>
        <v>538.93690000000004</v>
      </c>
      <c r="H12" s="66">
        <f>SUM(G12:G22)</f>
        <v>538.93690000000004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1673.3770250000002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2007.8988842709405</v>
      </c>
    </row>
    <row r="32" spans="1:21" x14ac:dyDescent="0.25">
      <c r="A32" s="63" t="s">
        <v>25</v>
      </c>
      <c r="B32" s="64"/>
      <c r="C32" s="64"/>
      <c r="D32" s="65"/>
      <c r="E32" s="34">
        <f>E31*20%</f>
        <v>401.57977685418814</v>
      </c>
    </row>
    <row r="33" spans="1:5" x14ac:dyDescent="0.25">
      <c r="A33" s="63" t="s">
        <v>26</v>
      </c>
      <c r="B33" s="64"/>
      <c r="C33" s="64"/>
      <c r="D33" s="65"/>
      <c r="E33" s="34">
        <f>E31*1.2</f>
        <v>2409.4786611251284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J18" sqref="J18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0.25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>I5*I6</f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1492.684375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1492.684375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0.25</v>
      </c>
      <c r="G12" s="29">
        <f>F12*E12</f>
        <v>709.12750000000005</v>
      </c>
      <c r="H12" s="66">
        <f>SUM(G12:G22)</f>
        <v>709.12750000000005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2201.8118750000003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2641.9722161459736</v>
      </c>
    </row>
    <row r="32" spans="1:21" x14ac:dyDescent="0.25">
      <c r="A32" s="63" t="s">
        <v>25</v>
      </c>
      <c r="B32" s="64"/>
      <c r="C32" s="64"/>
      <c r="D32" s="65"/>
      <c r="E32" s="34">
        <f>E31*20%</f>
        <v>528.39444322919474</v>
      </c>
    </row>
    <row r="33" spans="1:5" x14ac:dyDescent="0.25">
      <c r="A33" s="63" t="s">
        <v>26</v>
      </c>
      <c r="B33" s="64"/>
      <c r="C33" s="64"/>
      <c r="D33" s="65"/>
      <c r="E33" s="34">
        <f>E31*1.2</f>
        <v>3170.3666593751682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opLeftCell="A4" workbookViewId="0">
      <selection activeCell="H12" sqref="H12:H22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0.25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1492.684375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1492.684375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0.25</v>
      </c>
      <c r="G12" s="29">
        <f>F12*E12</f>
        <v>709.12750000000005</v>
      </c>
      <c r="H12" s="66">
        <f>SUM(G12:G22)</f>
        <v>709.12750000000005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2201.8118750000003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2641.9722161459736</v>
      </c>
    </row>
    <row r="32" spans="1:21" x14ac:dyDescent="0.25">
      <c r="A32" s="63" t="s">
        <v>25</v>
      </c>
      <c r="B32" s="64"/>
      <c r="C32" s="64"/>
      <c r="D32" s="65"/>
      <c r="E32" s="34">
        <f>E31*20%</f>
        <v>528.39444322919474</v>
      </c>
    </row>
    <row r="33" spans="1:5" x14ac:dyDescent="0.25">
      <c r="A33" s="63" t="s">
        <v>26</v>
      </c>
      <c r="B33" s="64"/>
      <c r="C33" s="64"/>
      <c r="D33" s="65"/>
      <c r="E33" s="34">
        <f>E31*1.2</f>
        <v>3170.3666593751682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J16" sqref="J16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/>
      <c r="J4" s="26"/>
      <c r="K4" s="26">
        <v>0.155</v>
      </c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>K5*K6</f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0</v>
      </c>
      <c r="J9" s="15">
        <f>J8*J4</f>
        <v>0</v>
      </c>
      <c r="K9" s="15">
        <f>K8*K4</f>
        <v>1095.6438499999999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1095.6438499999999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0.155</v>
      </c>
      <c r="G12" s="29">
        <f>F12*E12</f>
        <v>439.65905000000004</v>
      </c>
      <c r="H12" s="66">
        <f>SUM(G12:G22)</f>
        <v>439.65905000000004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1535.3028999999999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1842.2226036765016</v>
      </c>
    </row>
    <row r="32" spans="1:21" x14ac:dyDescent="0.25">
      <c r="A32" s="63" t="s">
        <v>25</v>
      </c>
      <c r="B32" s="64"/>
      <c r="C32" s="64"/>
      <c r="D32" s="65"/>
      <c r="E32" s="34">
        <f>E31*20%</f>
        <v>368.44452073530033</v>
      </c>
    </row>
    <row r="33" spans="1:5" x14ac:dyDescent="0.25">
      <c r="A33" s="63" t="s">
        <v>26</v>
      </c>
      <c r="B33" s="64"/>
      <c r="C33" s="64"/>
      <c r="D33" s="65"/>
      <c r="E33" s="34">
        <f>E31*1.2</f>
        <v>2210.667124411802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I16" sqref="I16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0.25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1492.684375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1492.684375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0.25</v>
      </c>
      <c r="G12" s="29">
        <f>F12*E12</f>
        <v>709.12750000000005</v>
      </c>
      <c r="H12" s="66">
        <f>SUM(G12:G22)</f>
        <v>709.12750000000005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2201.8118750000003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2641.9722161459736</v>
      </c>
    </row>
    <row r="32" spans="1:21" x14ac:dyDescent="0.25">
      <c r="A32" s="63" t="s">
        <v>25</v>
      </c>
      <c r="B32" s="64"/>
      <c r="C32" s="64"/>
      <c r="D32" s="65"/>
      <c r="E32" s="34">
        <f>E31*20%</f>
        <v>528.39444322919474</v>
      </c>
    </row>
    <row r="33" spans="1:5" x14ac:dyDescent="0.25">
      <c r="A33" s="63" t="s">
        <v>26</v>
      </c>
      <c r="B33" s="64"/>
      <c r="C33" s="64"/>
      <c r="D33" s="65"/>
      <c r="E33" s="34">
        <f>E31*1.2</f>
        <v>3170.3666593751682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J16" sqref="J16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0.45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2686.8318750000003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2686.8318750000003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0.45</v>
      </c>
      <c r="G12" s="29">
        <f>F12*E12</f>
        <v>1276.4295000000002</v>
      </c>
      <c r="H12" s="66">
        <f>SUM(G12:G22)</f>
        <v>1276.4295000000002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3963.2613750000005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4755.5499890627534</v>
      </c>
    </row>
    <row r="32" spans="1:21" x14ac:dyDescent="0.25">
      <c r="A32" s="63" t="s">
        <v>25</v>
      </c>
      <c r="B32" s="64"/>
      <c r="C32" s="64"/>
      <c r="D32" s="65"/>
      <c r="E32" s="34">
        <f>E31*20%</f>
        <v>951.10999781255077</v>
      </c>
    </row>
    <row r="33" spans="1:5" x14ac:dyDescent="0.25">
      <c r="A33" s="63" t="s">
        <v>26</v>
      </c>
      <c r="B33" s="64"/>
      <c r="C33" s="64"/>
      <c r="D33" s="65"/>
      <c r="E33" s="34">
        <f>E31*1.2</f>
        <v>5706.6599868753037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K15" sqref="K15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0.2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1194.1475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1194.1475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0.2</v>
      </c>
      <c r="G12" s="29">
        <f>F12*E12</f>
        <v>567.30200000000002</v>
      </c>
      <c r="H12" s="66">
        <f>SUM(G12:G22)</f>
        <v>567.30200000000002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1761.4495000000002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2113.5777729167789</v>
      </c>
    </row>
    <row r="32" spans="1:21" x14ac:dyDescent="0.25">
      <c r="A32" s="63" t="s">
        <v>25</v>
      </c>
      <c r="B32" s="64"/>
      <c r="C32" s="64"/>
      <c r="D32" s="65"/>
      <c r="E32" s="34">
        <f>E31*20%</f>
        <v>422.71555458335581</v>
      </c>
    </row>
    <row r="33" spans="1:5" x14ac:dyDescent="0.25">
      <c r="A33" s="63" t="s">
        <v>26</v>
      </c>
      <c r="B33" s="64"/>
      <c r="C33" s="64"/>
      <c r="D33" s="65"/>
      <c r="E33" s="34">
        <f>E31*1.2</f>
        <v>2536.2933275001346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J16" sqref="J16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0.25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1492.684375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1492.684375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0.25</v>
      </c>
      <c r="G12" s="29">
        <f>F12*E12</f>
        <v>709.12750000000005</v>
      </c>
      <c r="H12" s="66">
        <f>SUM(G12:G22)</f>
        <v>709.12750000000005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2201.8118750000003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2641.9722161459736</v>
      </c>
    </row>
    <row r="32" spans="1:21" x14ac:dyDescent="0.25">
      <c r="A32" s="63" t="s">
        <v>25</v>
      </c>
      <c r="B32" s="64"/>
      <c r="C32" s="64"/>
      <c r="D32" s="65"/>
      <c r="E32" s="34">
        <f>E31*20%</f>
        <v>528.39444322919474</v>
      </c>
    </row>
    <row r="33" spans="1:5" x14ac:dyDescent="0.25">
      <c r="A33" s="63" t="s">
        <v>26</v>
      </c>
      <c r="B33" s="64"/>
      <c r="C33" s="64"/>
      <c r="D33" s="65"/>
      <c r="E33" s="34">
        <f>E31*1.2</f>
        <v>3170.3666593751682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J15" sqref="J15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0.7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4179.5162499999997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4179.5162499999997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0.7</v>
      </c>
      <c r="G12" s="29">
        <f>F12*E12</f>
        <v>1985.557</v>
      </c>
      <c r="H12" s="66">
        <f>SUM(G12:G22)</f>
        <v>1985.557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6165.0732499999995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7397.5222052087256</v>
      </c>
    </row>
    <row r="32" spans="1:21" x14ac:dyDescent="0.25">
      <c r="A32" s="63" t="s">
        <v>25</v>
      </c>
      <c r="B32" s="64"/>
      <c r="C32" s="64"/>
      <c r="D32" s="65"/>
      <c r="E32" s="34">
        <f>E31*20%</f>
        <v>1479.5044410417452</v>
      </c>
    </row>
    <row r="33" spans="1:5" x14ac:dyDescent="0.25">
      <c r="A33" s="63" t="s">
        <v>26</v>
      </c>
      <c r="B33" s="64"/>
      <c r="C33" s="64"/>
      <c r="D33" s="65"/>
      <c r="E33" s="34">
        <f>E31*1.2</f>
        <v>8877.0266462504696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J17" sqref="A1:XFD1048576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0.4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>I5*I6</f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2388.2950000000001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2388.2950000000001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0.4</v>
      </c>
      <c r="G12" s="29">
        <f>F12*E12</f>
        <v>1134.604</v>
      </c>
      <c r="H12" s="66">
        <f>SUM(G12:G22)</f>
        <v>1134.604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3522.8990000000003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4227.1555458335579</v>
      </c>
    </row>
    <row r="32" spans="1:21" x14ac:dyDescent="0.25">
      <c r="A32" s="63" t="s">
        <v>25</v>
      </c>
      <c r="B32" s="64"/>
      <c r="C32" s="64"/>
      <c r="D32" s="65"/>
      <c r="E32" s="34">
        <f>E31*20%</f>
        <v>845.43110916671162</v>
      </c>
    </row>
    <row r="33" spans="1:5" x14ac:dyDescent="0.25">
      <c r="A33" s="63" t="s">
        <v>26</v>
      </c>
      <c r="B33" s="64"/>
      <c r="C33" s="64"/>
      <c r="D33" s="65"/>
      <c r="E33" s="34">
        <f>E31*1.2</f>
        <v>5072.5866550002693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opLeftCell="A10" workbookViewId="0">
      <selection activeCell="I16" sqref="I16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0.7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4179.5162499999997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4179.5162499999997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0.7</v>
      </c>
      <c r="G12" s="29">
        <f>F12*E12</f>
        <v>1985.557</v>
      </c>
      <c r="H12" s="66">
        <f>SUM(G12:G22)</f>
        <v>1985.557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6165.0732499999995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7397.5222052087256</v>
      </c>
    </row>
    <row r="32" spans="1:21" x14ac:dyDescent="0.25">
      <c r="A32" s="63" t="s">
        <v>25</v>
      </c>
      <c r="B32" s="64"/>
      <c r="C32" s="64"/>
      <c r="D32" s="65"/>
      <c r="E32" s="34">
        <f>E31*20%</f>
        <v>1479.5044410417452</v>
      </c>
    </row>
    <row r="33" spans="1:5" x14ac:dyDescent="0.25">
      <c r="A33" s="63" t="s">
        <v>26</v>
      </c>
      <c r="B33" s="64"/>
      <c r="C33" s="64"/>
      <c r="D33" s="65"/>
      <c r="E33" s="34">
        <f>E31*1.2</f>
        <v>8877.0266462504696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K18" sqref="K18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0.4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2388.2950000000001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2388.2950000000001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0.4</v>
      </c>
      <c r="G12" s="29">
        <f>F12*E12</f>
        <v>1134.604</v>
      </c>
      <c r="H12" s="66">
        <f>SUM(G12:G22)</f>
        <v>1134.604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3522.8990000000003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4227.1555458335579</v>
      </c>
    </row>
    <row r="32" spans="1:21" x14ac:dyDescent="0.25">
      <c r="A32" s="63" t="s">
        <v>25</v>
      </c>
      <c r="B32" s="64"/>
      <c r="C32" s="64"/>
      <c r="D32" s="65"/>
      <c r="E32" s="34">
        <f>E31*20%</f>
        <v>845.43110916671162</v>
      </c>
    </row>
    <row r="33" spans="1:5" x14ac:dyDescent="0.25">
      <c r="A33" s="63" t="s">
        <v>26</v>
      </c>
      <c r="B33" s="64"/>
      <c r="C33" s="64"/>
      <c r="D33" s="65"/>
      <c r="E33" s="34">
        <f>E31*1.2</f>
        <v>5072.5866550002693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"/>
  <sheetViews>
    <sheetView workbookViewId="0">
      <selection activeCell="H16" sqref="H16"/>
    </sheetView>
  </sheetViews>
  <sheetFormatPr defaultRowHeight="15" x14ac:dyDescent="0.25"/>
  <cols>
    <col min="1" max="1" width="3" customWidth="1"/>
    <col min="2" max="2" width="4.42578125" customWidth="1"/>
    <col min="3" max="3" width="14.140625" customWidth="1"/>
    <col min="4" max="4" width="11.7109375" customWidth="1"/>
    <col min="5" max="5" width="15.5703125" customWidth="1"/>
    <col min="6" max="6" width="13.85546875" customWidth="1"/>
    <col min="7" max="7" width="12" customWidth="1"/>
    <col min="8" max="8" width="13.140625" customWidth="1"/>
    <col min="9" max="9" width="12.28515625" customWidth="1"/>
    <col min="10" max="10" width="12.85546875" customWidth="1"/>
    <col min="11" max="11" width="12.42578125" customWidth="1"/>
    <col min="12" max="12" width="12.28515625" customWidth="1"/>
    <col min="14" max="14" width="13.5703125" customWidth="1"/>
  </cols>
  <sheetData>
    <row r="1" spans="2:14" ht="7.5" customHeight="1" x14ac:dyDescent="0.25"/>
    <row r="2" spans="2:14" x14ac:dyDescent="0.25">
      <c r="H2" t="s">
        <v>73</v>
      </c>
    </row>
    <row r="3" spans="2:14" ht="59.25" customHeight="1" x14ac:dyDescent="0.25">
      <c r="B3" s="32" t="s">
        <v>51</v>
      </c>
      <c r="C3" s="32" t="s">
        <v>52</v>
      </c>
      <c r="D3" s="32" t="s">
        <v>53</v>
      </c>
      <c r="E3" s="32" t="s">
        <v>54</v>
      </c>
      <c r="F3" s="32" t="s">
        <v>65</v>
      </c>
      <c r="G3" s="33" t="s">
        <v>66</v>
      </c>
      <c r="H3" s="36" t="s">
        <v>68</v>
      </c>
      <c r="I3" s="33" t="s">
        <v>69</v>
      </c>
      <c r="J3" s="33" t="s">
        <v>70</v>
      </c>
      <c r="K3" s="33" t="s">
        <v>71</v>
      </c>
      <c r="L3" s="33" t="s">
        <v>72</v>
      </c>
      <c r="M3" s="33" t="s">
        <v>28</v>
      </c>
      <c r="N3" s="33" t="s">
        <v>67</v>
      </c>
    </row>
    <row r="4" spans="2:14" ht="23.25" customHeight="1" x14ac:dyDescent="0.25">
      <c r="B4" s="31">
        <v>1</v>
      </c>
      <c r="C4" s="31" t="s">
        <v>31</v>
      </c>
      <c r="D4" s="31" t="s">
        <v>55</v>
      </c>
      <c r="E4" s="31">
        <v>400</v>
      </c>
      <c r="F4" s="31">
        <v>1983</v>
      </c>
      <c r="G4" s="2">
        <v>120</v>
      </c>
      <c r="H4" s="34">
        <f>'1'!E31</f>
        <v>4227.1555458335579</v>
      </c>
      <c r="I4" s="10">
        <f>H4*1.045</f>
        <v>4417.3775453960679</v>
      </c>
      <c r="J4" s="10">
        <f>I4*1.045</f>
        <v>4616.1595349388908</v>
      </c>
      <c r="K4" s="10">
        <f>J4*1.045</f>
        <v>4823.8867140111406</v>
      </c>
      <c r="L4" s="10">
        <f>K4*1.045</f>
        <v>5040.9616161416416</v>
      </c>
      <c r="M4" s="10"/>
      <c r="N4" s="10"/>
    </row>
    <row r="5" spans="2:14" x14ac:dyDescent="0.25">
      <c r="B5" s="31">
        <v>2</v>
      </c>
      <c r="C5" s="31" t="s">
        <v>32</v>
      </c>
      <c r="D5" s="31" t="s">
        <v>55</v>
      </c>
      <c r="E5" s="31">
        <v>310</v>
      </c>
      <c r="F5" s="31">
        <v>1978</v>
      </c>
      <c r="G5" s="2">
        <v>120</v>
      </c>
      <c r="H5" s="34">
        <f>'2'!E31</f>
        <v>3276.0455480210071</v>
      </c>
      <c r="I5" s="10">
        <f>H5*1.045</f>
        <v>3423.4675976819522</v>
      </c>
      <c r="J5" s="10">
        <f t="shared" ref="J5:L23" si="0">I5*1.045</f>
        <v>3577.5236395776396</v>
      </c>
      <c r="K5" s="10">
        <f t="shared" si="0"/>
        <v>3738.5122033586331</v>
      </c>
      <c r="L5" s="10">
        <f t="shared" si="0"/>
        <v>3906.7452525097715</v>
      </c>
      <c r="M5" s="10"/>
      <c r="N5" s="10"/>
    </row>
    <row r="6" spans="2:14" ht="30" x14ac:dyDescent="0.25">
      <c r="B6" s="31">
        <v>3</v>
      </c>
      <c r="C6" s="31" t="s">
        <v>33</v>
      </c>
      <c r="D6" s="31" t="s">
        <v>56</v>
      </c>
      <c r="E6" s="31">
        <v>350</v>
      </c>
      <c r="F6" s="31">
        <v>1978</v>
      </c>
      <c r="G6" s="2">
        <v>120</v>
      </c>
      <c r="H6" s="34">
        <f>'3'!E31</f>
        <v>3698.7611026043628</v>
      </c>
      <c r="I6" s="10">
        <f t="shared" ref="I6:I23" si="1">H6*1.045</f>
        <v>3865.2053522215588</v>
      </c>
      <c r="J6" s="10">
        <f t="shared" si="0"/>
        <v>4039.1395930715285</v>
      </c>
      <c r="K6" s="10">
        <f t="shared" si="0"/>
        <v>4220.9008747597472</v>
      </c>
      <c r="L6" s="10">
        <f t="shared" si="0"/>
        <v>4410.8414141239355</v>
      </c>
      <c r="M6" s="10"/>
      <c r="N6" s="10"/>
    </row>
    <row r="7" spans="2:14" x14ac:dyDescent="0.25">
      <c r="B7" s="31">
        <v>4</v>
      </c>
      <c r="C7" s="31" t="s">
        <v>34</v>
      </c>
      <c r="D7" s="31" t="s">
        <v>57</v>
      </c>
      <c r="E7" s="31">
        <v>600</v>
      </c>
      <c r="F7" s="31">
        <v>1985</v>
      </c>
      <c r="G7" s="2">
        <v>150</v>
      </c>
      <c r="H7" s="34">
        <f>'4'!E31</f>
        <v>6577.01565004025</v>
      </c>
      <c r="I7" s="10">
        <f t="shared" si="1"/>
        <v>6872.981354292061</v>
      </c>
      <c r="J7" s="10">
        <f t="shared" si="0"/>
        <v>7182.2655152352036</v>
      </c>
      <c r="K7" s="10">
        <f t="shared" si="0"/>
        <v>7505.4674634207868</v>
      </c>
      <c r="L7" s="10">
        <f t="shared" si="0"/>
        <v>7843.2134992747215</v>
      </c>
      <c r="M7" s="10"/>
      <c r="N7" s="10"/>
    </row>
    <row r="8" spans="2:14" ht="30" x14ac:dyDescent="0.25">
      <c r="B8" s="31">
        <v>5</v>
      </c>
      <c r="C8" s="31" t="s">
        <v>35</v>
      </c>
      <c r="D8" s="31" t="s">
        <v>56</v>
      </c>
      <c r="E8" s="31">
        <v>450</v>
      </c>
      <c r="F8" s="31">
        <v>1987</v>
      </c>
      <c r="G8" s="2">
        <v>120</v>
      </c>
      <c r="H8" s="34">
        <f>'5'!E31</f>
        <v>4755.5499890627534</v>
      </c>
      <c r="I8" s="10">
        <f t="shared" si="1"/>
        <v>4969.5497385705767</v>
      </c>
      <c r="J8" s="10">
        <f t="shared" si="0"/>
        <v>5193.1794768062518</v>
      </c>
      <c r="K8" s="10">
        <f t="shared" si="0"/>
        <v>5426.8725532625331</v>
      </c>
      <c r="L8" s="10">
        <f t="shared" si="0"/>
        <v>5671.0818181593468</v>
      </c>
      <c r="M8" s="10"/>
      <c r="N8" s="10"/>
    </row>
    <row r="9" spans="2:14" ht="30" x14ac:dyDescent="0.25">
      <c r="B9" s="31">
        <v>6</v>
      </c>
      <c r="C9" s="31" t="s">
        <v>36</v>
      </c>
      <c r="D9" s="31" t="s">
        <v>56</v>
      </c>
      <c r="E9" s="31">
        <v>420</v>
      </c>
      <c r="F9" s="31">
        <v>1997</v>
      </c>
      <c r="G9" s="2">
        <v>120</v>
      </c>
      <c r="H9" s="34">
        <f>'6'!E31</f>
        <v>4438.5133231252357</v>
      </c>
      <c r="I9" s="10">
        <f t="shared" si="1"/>
        <v>4638.2464226658713</v>
      </c>
      <c r="J9" s="10">
        <f t="shared" si="0"/>
        <v>4846.9675116858352</v>
      </c>
      <c r="K9" s="10">
        <f t="shared" si="0"/>
        <v>5065.0810497116972</v>
      </c>
      <c r="L9" s="10">
        <f t="shared" si="0"/>
        <v>5293.0096969487231</v>
      </c>
      <c r="M9" s="10"/>
      <c r="N9" s="10"/>
    </row>
    <row r="10" spans="2:14" x14ac:dyDescent="0.25">
      <c r="B10" s="31">
        <v>7</v>
      </c>
      <c r="C10" s="31" t="s">
        <v>37</v>
      </c>
      <c r="D10" s="31" t="s">
        <v>58</v>
      </c>
      <c r="E10" s="31">
        <v>200</v>
      </c>
      <c r="F10" s="31">
        <v>1979</v>
      </c>
      <c r="G10" s="2">
        <v>120</v>
      </c>
      <c r="H10" s="34">
        <f>'7'!E31</f>
        <v>2113.5777729167789</v>
      </c>
      <c r="I10" s="10">
        <f t="shared" si="1"/>
        <v>2208.688772698034</v>
      </c>
      <c r="J10" s="10">
        <f t="shared" si="0"/>
        <v>2308.0797674694454</v>
      </c>
      <c r="K10" s="10">
        <f t="shared" si="0"/>
        <v>2411.9433570055703</v>
      </c>
      <c r="L10" s="10">
        <f t="shared" si="0"/>
        <v>2520.4808080708208</v>
      </c>
      <c r="M10" s="10"/>
      <c r="N10" s="10"/>
    </row>
    <row r="11" spans="2:14" ht="30" x14ac:dyDescent="0.25">
      <c r="B11" s="31">
        <v>8</v>
      </c>
      <c r="C11" s="31" t="s">
        <v>38</v>
      </c>
      <c r="D11" s="31" t="s">
        <v>59</v>
      </c>
      <c r="E11" s="31">
        <v>160</v>
      </c>
      <c r="F11" s="31">
        <v>1989</v>
      </c>
      <c r="G11" s="2">
        <v>120</v>
      </c>
      <c r="H11" s="34">
        <f>'8'!E31</f>
        <v>1690.8622183334232</v>
      </c>
      <c r="I11" s="10">
        <f t="shared" si="1"/>
        <v>1766.9510181584271</v>
      </c>
      <c r="J11" s="10">
        <f t="shared" si="0"/>
        <v>1846.4638139755561</v>
      </c>
      <c r="K11" s="10">
        <f t="shared" si="0"/>
        <v>1929.5546856044562</v>
      </c>
      <c r="L11" s="10">
        <f t="shared" si="0"/>
        <v>2016.3846464566566</v>
      </c>
      <c r="M11" s="10"/>
      <c r="N11" s="10"/>
    </row>
    <row r="12" spans="2:14" x14ac:dyDescent="0.25">
      <c r="B12" s="31">
        <v>9</v>
      </c>
      <c r="C12" s="31" t="s">
        <v>39</v>
      </c>
      <c r="D12" s="31" t="s">
        <v>60</v>
      </c>
      <c r="E12" s="31">
        <v>120</v>
      </c>
      <c r="F12" s="31">
        <v>1989</v>
      </c>
      <c r="G12" s="2">
        <v>120</v>
      </c>
      <c r="H12" s="34">
        <f>'9'!E31</f>
        <v>1268.1466637500675</v>
      </c>
      <c r="I12" s="10">
        <f t="shared" si="1"/>
        <v>1325.2132636188205</v>
      </c>
      <c r="J12" s="10">
        <f t="shared" si="0"/>
        <v>1384.8478604816673</v>
      </c>
      <c r="K12" s="10">
        <f t="shared" si="0"/>
        <v>1447.1660142033422</v>
      </c>
      <c r="L12" s="10">
        <f t="shared" si="0"/>
        <v>1512.2884848424926</v>
      </c>
      <c r="M12" s="10"/>
      <c r="N12" s="10"/>
    </row>
    <row r="13" spans="2:14" x14ac:dyDescent="0.25">
      <c r="B13" s="31">
        <v>10</v>
      </c>
      <c r="C13" s="31" t="s">
        <v>40</v>
      </c>
      <c r="D13" s="31" t="s">
        <v>61</v>
      </c>
      <c r="E13" s="31">
        <v>190</v>
      </c>
      <c r="F13" s="31">
        <v>1977</v>
      </c>
      <c r="G13" s="2">
        <v>120</v>
      </c>
      <c r="H13" s="34">
        <f>'10'!E31</f>
        <v>2007.8988842709405</v>
      </c>
      <c r="I13" s="10">
        <f t="shared" si="1"/>
        <v>2098.2543340631328</v>
      </c>
      <c r="J13" s="10">
        <f t="shared" si="0"/>
        <v>2192.6757790959737</v>
      </c>
      <c r="K13" s="10">
        <f t="shared" si="0"/>
        <v>2291.3461891552924</v>
      </c>
      <c r="L13" s="10">
        <f t="shared" si="0"/>
        <v>2394.4567676672805</v>
      </c>
      <c r="M13" s="10"/>
      <c r="N13" s="10"/>
    </row>
    <row r="14" spans="2:14" x14ac:dyDescent="0.25">
      <c r="B14" s="31">
        <v>11</v>
      </c>
      <c r="C14" s="31" t="s">
        <v>41</v>
      </c>
      <c r="D14" s="31" t="s">
        <v>61</v>
      </c>
      <c r="E14" s="31">
        <v>250</v>
      </c>
      <c r="F14" s="31">
        <v>1986</v>
      </c>
      <c r="G14" s="2">
        <v>120</v>
      </c>
      <c r="H14" s="34">
        <f>'11'!E31</f>
        <v>2641.9722161459736</v>
      </c>
      <c r="I14" s="10">
        <f t="shared" si="1"/>
        <v>2760.8609658725422</v>
      </c>
      <c r="J14" s="10">
        <f t="shared" si="0"/>
        <v>2885.0997093368064</v>
      </c>
      <c r="K14" s="10">
        <f t="shared" si="0"/>
        <v>3014.9291962569623</v>
      </c>
      <c r="L14" s="10">
        <f t="shared" si="0"/>
        <v>3150.6010100885255</v>
      </c>
      <c r="M14" s="10"/>
      <c r="N14" s="10"/>
    </row>
    <row r="15" spans="2:14" x14ac:dyDescent="0.25">
      <c r="B15" s="31">
        <v>12</v>
      </c>
      <c r="C15" s="31" t="s">
        <v>42</v>
      </c>
      <c r="D15" s="31" t="s">
        <v>62</v>
      </c>
      <c r="E15" s="31">
        <v>250</v>
      </c>
      <c r="F15" s="31">
        <v>1978</v>
      </c>
      <c r="G15" s="2">
        <v>120</v>
      </c>
      <c r="H15" s="34">
        <f>'12'!E31</f>
        <v>2641.9722161459736</v>
      </c>
      <c r="I15" s="10">
        <f t="shared" si="1"/>
        <v>2760.8609658725422</v>
      </c>
      <c r="J15" s="10">
        <f t="shared" si="0"/>
        <v>2885.0997093368064</v>
      </c>
      <c r="K15" s="10">
        <f t="shared" si="0"/>
        <v>3014.9291962569623</v>
      </c>
      <c r="L15" s="10">
        <f t="shared" si="0"/>
        <v>3150.6010100885255</v>
      </c>
      <c r="M15" s="10"/>
      <c r="N15" s="10"/>
    </row>
    <row r="16" spans="2:14" x14ac:dyDescent="0.25">
      <c r="B16" s="31">
        <v>13</v>
      </c>
      <c r="C16" s="31" t="s">
        <v>43</v>
      </c>
      <c r="D16" s="31" t="s">
        <v>63</v>
      </c>
      <c r="E16" s="31">
        <v>155</v>
      </c>
      <c r="F16" s="31">
        <v>1982</v>
      </c>
      <c r="G16" s="2">
        <v>185</v>
      </c>
      <c r="H16" s="34">
        <f>'13'!E31</f>
        <v>1842.2226036765016</v>
      </c>
      <c r="I16" s="10">
        <f t="shared" si="1"/>
        <v>1925.1226208419441</v>
      </c>
      <c r="J16" s="10">
        <f t="shared" si="0"/>
        <v>2011.7531387798315</v>
      </c>
      <c r="K16" s="10">
        <f t="shared" si="0"/>
        <v>2102.2820300249236</v>
      </c>
      <c r="L16" s="10">
        <f t="shared" si="0"/>
        <v>2196.884721376045</v>
      </c>
      <c r="M16" s="10"/>
      <c r="N16" s="10"/>
    </row>
    <row r="17" spans="2:14" x14ac:dyDescent="0.25">
      <c r="B17" s="31">
        <v>14</v>
      </c>
      <c r="C17" s="31" t="s">
        <v>44</v>
      </c>
      <c r="D17" s="31" t="s">
        <v>64</v>
      </c>
      <c r="E17" s="31">
        <v>250</v>
      </c>
      <c r="F17" s="31">
        <v>1992</v>
      </c>
      <c r="G17" s="2">
        <v>120</v>
      </c>
      <c r="H17" s="34">
        <f>'14'!E31</f>
        <v>2641.9722161459736</v>
      </c>
      <c r="I17" s="10">
        <f t="shared" si="1"/>
        <v>2760.8609658725422</v>
      </c>
      <c r="J17" s="10">
        <f t="shared" si="0"/>
        <v>2885.0997093368064</v>
      </c>
      <c r="K17" s="10">
        <f t="shared" si="0"/>
        <v>3014.9291962569623</v>
      </c>
      <c r="L17" s="10">
        <f t="shared" si="0"/>
        <v>3150.6010100885255</v>
      </c>
      <c r="M17" s="10"/>
      <c r="N17" s="10"/>
    </row>
    <row r="18" spans="2:14" x14ac:dyDescent="0.25">
      <c r="B18" s="31">
        <v>15</v>
      </c>
      <c r="C18" s="31" t="s">
        <v>45</v>
      </c>
      <c r="D18" s="31" t="s">
        <v>58</v>
      </c>
      <c r="E18" s="31">
        <v>450</v>
      </c>
      <c r="F18" s="31">
        <v>1992</v>
      </c>
      <c r="G18" s="2">
        <v>120</v>
      </c>
      <c r="H18" s="34">
        <f>'15'!E31</f>
        <v>4755.5499890627534</v>
      </c>
      <c r="I18" s="10">
        <f t="shared" si="1"/>
        <v>4969.5497385705767</v>
      </c>
      <c r="J18" s="10">
        <f t="shared" si="0"/>
        <v>5193.1794768062518</v>
      </c>
      <c r="K18" s="10">
        <f t="shared" si="0"/>
        <v>5426.8725532625331</v>
      </c>
      <c r="L18" s="10">
        <f t="shared" si="0"/>
        <v>5671.0818181593468</v>
      </c>
      <c r="M18" s="10"/>
      <c r="N18" s="10"/>
    </row>
    <row r="19" spans="2:14" x14ac:dyDescent="0.25">
      <c r="B19" s="31">
        <v>16</v>
      </c>
      <c r="C19" s="31" t="s">
        <v>46</v>
      </c>
      <c r="D19" s="31" t="s">
        <v>58</v>
      </c>
      <c r="E19" s="31">
        <v>200</v>
      </c>
      <c r="F19" s="31">
        <v>1992</v>
      </c>
      <c r="G19" s="2">
        <v>120</v>
      </c>
      <c r="H19" s="34">
        <f>'16'!E31</f>
        <v>2113.5777729167789</v>
      </c>
      <c r="I19" s="10">
        <f t="shared" si="1"/>
        <v>2208.688772698034</v>
      </c>
      <c r="J19" s="10">
        <f t="shared" si="0"/>
        <v>2308.0797674694454</v>
      </c>
      <c r="K19" s="10">
        <f t="shared" si="0"/>
        <v>2411.9433570055703</v>
      </c>
      <c r="L19" s="10">
        <f t="shared" si="0"/>
        <v>2520.4808080708208</v>
      </c>
      <c r="M19" s="10"/>
      <c r="N19" s="10"/>
    </row>
    <row r="20" spans="2:14" x14ac:dyDescent="0.25">
      <c r="B20" s="31">
        <v>17</v>
      </c>
      <c r="C20" s="31" t="s">
        <v>47</v>
      </c>
      <c r="D20" s="31" t="s">
        <v>58</v>
      </c>
      <c r="E20" s="31">
        <v>250</v>
      </c>
      <c r="F20" s="31">
        <v>1992</v>
      </c>
      <c r="G20" s="2">
        <v>120</v>
      </c>
      <c r="H20" s="34">
        <f>'17'!E31</f>
        <v>2641.9722161459736</v>
      </c>
      <c r="I20" s="10">
        <f t="shared" si="1"/>
        <v>2760.8609658725422</v>
      </c>
      <c r="J20" s="10">
        <f t="shared" si="0"/>
        <v>2885.0997093368064</v>
      </c>
      <c r="K20" s="10">
        <f t="shared" si="0"/>
        <v>3014.9291962569623</v>
      </c>
      <c r="L20" s="10">
        <f t="shared" si="0"/>
        <v>3150.6010100885255</v>
      </c>
      <c r="M20" s="10"/>
      <c r="N20" s="10"/>
    </row>
    <row r="21" spans="2:14" ht="30" x14ac:dyDescent="0.25">
      <c r="B21" s="31">
        <v>18</v>
      </c>
      <c r="C21" s="31" t="s">
        <v>48</v>
      </c>
      <c r="D21" s="31" t="s">
        <v>56</v>
      </c>
      <c r="E21" s="31">
        <v>700</v>
      </c>
      <c r="F21" s="31">
        <v>1982</v>
      </c>
      <c r="G21" s="2">
        <v>120</v>
      </c>
      <c r="H21" s="34">
        <f>'18'!E31</f>
        <v>7397.5222052087256</v>
      </c>
      <c r="I21" s="10">
        <f t="shared" si="1"/>
        <v>7730.4107044431175</v>
      </c>
      <c r="J21" s="10">
        <f t="shared" si="0"/>
        <v>8078.2791861430569</v>
      </c>
      <c r="K21" s="10">
        <f t="shared" si="0"/>
        <v>8441.8017495194945</v>
      </c>
      <c r="L21" s="10">
        <f t="shared" si="0"/>
        <v>8821.6828282478709</v>
      </c>
      <c r="M21" s="10"/>
      <c r="N21" s="10"/>
    </row>
    <row r="22" spans="2:14" ht="30" x14ac:dyDescent="0.25">
      <c r="B22" s="31">
        <v>19</v>
      </c>
      <c r="C22" s="31" t="s">
        <v>49</v>
      </c>
      <c r="D22" s="31" t="s">
        <v>56</v>
      </c>
      <c r="E22" s="31">
        <v>700</v>
      </c>
      <c r="F22" s="31">
        <v>1982</v>
      </c>
      <c r="G22" s="2">
        <v>120</v>
      </c>
      <c r="H22" s="34">
        <f>'19'!E31</f>
        <v>7397.5222052087256</v>
      </c>
      <c r="I22" s="10">
        <f t="shared" si="1"/>
        <v>7730.4107044431175</v>
      </c>
      <c r="J22" s="10">
        <f t="shared" si="0"/>
        <v>8078.2791861430569</v>
      </c>
      <c r="K22" s="10">
        <f t="shared" si="0"/>
        <v>8441.8017495194945</v>
      </c>
      <c r="L22" s="10">
        <f t="shared" si="0"/>
        <v>8821.6828282478709</v>
      </c>
      <c r="M22" s="10"/>
      <c r="N22" s="10"/>
    </row>
    <row r="23" spans="2:14" ht="30" x14ac:dyDescent="0.25">
      <c r="B23" s="31">
        <v>20</v>
      </c>
      <c r="C23" s="31" t="s">
        <v>50</v>
      </c>
      <c r="D23" s="31" t="s">
        <v>56</v>
      </c>
      <c r="E23" s="31">
        <v>400</v>
      </c>
      <c r="F23" s="31">
        <v>1982</v>
      </c>
      <c r="G23" s="2">
        <v>120</v>
      </c>
      <c r="H23" s="34">
        <f>'20'!E31</f>
        <v>4227.1555458335579</v>
      </c>
      <c r="I23" s="10">
        <f t="shared" si="1"/>
        <v>4417.3775453960679</v>
      </c>
      <c r="J23" s="10">
        <f t="shared" si="0"/>
        <v>4616.1595349388908</v>
      </c>
      <c r="K23" s="10">
        <f t="shared" si="0"/>
        <v>4823.8867140111406</v>
      </c>
      <c r="L23" s="10">
        <f t="shared" si="0"/>
        <v>5040.9616161416416</v>
      </c>
      <c r="M23" s="10"/>
      <c r="N23" s="10"/>
    </row>
    <row r="24" spans="2:14" x14ac:dyDescent="0.25">
      <c r="H24" s="35">
        <f>SUM(H4:H23)</f>
        <v>72354.96588444931</v>
      </c>
      <c r="I24" s="35">
        <f t="shared" ref="I24:L24" si="2">SUM(I4:I23)</f>
        <v>75610.939349249515</v>
      </c>
      <c r="J24" s="35">
        <f t="shared" si="2"/>
        <v>79013.431619965762</v>
      </c>
      <c r="K24" s="35">
        <f t="shared" si="2"/>
        <v>82569.036042864202</v>
      </c>
      <c r="L24" s="35">
        <f t="shared" si="2"/>
        <v>86284.642664793093</v>
      </c>
    </row>
  </sheetData>
  <pageMargins left="0" right="0" top="0" bottom="0" header="0.31496062992125984" footer="0.31496062992125984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abSelected="1" zoomScaleNormal="100" workbookViewId="0">
      <selection activeCell="A2" sqref="A2:L2"/>
    </sheetView>
  </sheetViews>
  <sheetFormatPr defaultColWidth="9" defaultRowHeight="15" x14ac:dyDescent="0.25"/>
  <cols>
    <col min="1" max="1" width="20.5703125" customWidth="1"/>
    <col min="2" max="2" width="7.5703125" customWidth="1"/>
    <col min="3" max="3" width="9" hidden="1" customWidth="1"/>
    <col min="4" max="4" width="9.28515625" customWidth="1"/>
    <col min="5" max="5" width="8.5703125" customWidth="1"/>
    <col min="6" max="8" width="8" customWidth="1"/>
    <col min="9" max="9" width="7.85546875" customWidth="1"/>
    <col min="10" max="10" width="8.140625" customWidth="1"/>
    <col min="11" max="12" width="7.57031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N1" s="20"/>
      <c r="O1" s="20"/>
      <c r="P1" s="20"/>
      <c r="Q1" s="20"/>
      <c r="R1" s="20"/>
      <c r="S1" s="20"/>
      <c r="T1" s="20"/>
      <c r="U1" s="20"/>
    </row>
    <row r="2" spans="1:21" ht="33.75" customHeight="1" x14ac:dyDescent="0.25">
      <c r="A2" s="99" t="s">
        <v>94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8" t="s">
        <v>0</v>
      </c>
      <c r="B3" s="68"/>
      <c r="C3" s="68"/>
      <c r="D3" s="3"/>
      <c r="E3" s="100" t="s">
        <v>1</v>
      </c>
      <c r="F3" s="101"/>
      <c r="G3" s="101"/>
      <c r="H3" s="101"/>
      <c r="I3" s="101"/>
      <c r="J3" s="101"/>
      <c r="K3" s="101"/>
      <c r="L3" s="101"/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69"/>
      <c r="B4" s="69"/>
      <c r="C4" s="69"/>
      <c r="E4" s="4">
        <v>35</v>
      </c>
      <c r="F4" s="13">
        <v>50</v>
      </c>
      <c r="G4" s="13">
        <v>70</v>
      </c>
      <c r="H4" s="13">
        <v>95</v>
      </c>
      <c r="I4" s="13">
        <v>120</v>
      </c>
      <c r="J4" s="13">
        <v>150</v>
      </c>
      <c r="K4" s="13">
        <v>185</v>
      </c>
      <c r="L4" s="13">
        <v>240</v>
      </c>
      <c r="N4" s="20"/>
      <c r="O4" s="20"/>
      <c r="P4" s="20"/>
      <c r="Q4" s="20"/>
      <c r="R4" s="20"/>
      <c r="S4" s="20"/>
      <c r="T4" s="20"/>
      <c r="U4" s="20"/>
    </row>
    <row r="5" spans="1:21" ht="15.75" x14ac:dyDescent="0.25">
      <c r="A5" s="102" t="s">
        <v>2</v>
      </c>
      <c r="B5" s="102"/>
      <c r="C5" s="102"/>
      <c r="D5" s="102"/>
      <c r="E5" s="25"/>
      <c r="F5" s="26"/>
      <c r="G5" s="26"/>
      <c r="H5" s="26"/>
      <c r="I5" s="26"/>
      <c r="J5" s="26">
        <v>0.84099999999999997</v>
      </c>
      <c r="K5" s="26"/>
      <c r="L5" s="26"/>
      <c r="N5" s="20"/>
      <c r="O5" s="20"/>
      <c r="P5" s="20"/>
      <c r="Q5" s="20"/>
      <c r="R5" s="20"/>
      <c r="S5" s="20"/>
      <c r="T5" s="20"/>
      <c r="U5" s="20"/>
    </row>
    <row r="6" spans="1:21" ht="63" customHeight="1" x14ac:dyDescent="0.25">
      <c r="A6" s="103" t="s">
        <v>3</v>
      </c>
      <c r="B6" s="104"/>
      <c r="C6" s="104"/>
      <c r="D6" s="105"/>
      <c r="E6" s="9">
        <v>1637.76</v>
      </c>
      <c r="F6" s="9">
        <v>2076.0500000000002</v>
      </c>
      <c r="G6" s="9">
        <v>2861.77</v>
      </c>
      <c r="H6" s="9">
        <v>3296.01</v>
      </c>
      <c r="I6" s="9">
        <v>3411.85</v>
      </c>
      <c r="J6" s="9">
        <v>3599.39</v>
      </c>
      <c r="K6" s="9">
        <v>4039.24</v>
      </c>
      <c r="L6" s="14">
        <v>4928</v>
      </c>
      <c r="N6" s="20"/>
      <c r="O6" s="24"/>
      <c r="P6" s="24"/>
      <c r="Q6" s="24"/>
      <c r="R6" s="20"/>
      <c r="S6" s="20"/>
      <c r="T6" s="20"/>
      <c r="U6" s="20"/>
    </row>
    <row r="7" spans="1:21" ht="59.25" customHeight="1" x14ac:dyDescent="0.25">
      <c r="A7" s="103" t="s">
        <v>4</v>
      </c>
      <c r="B7" s="104"/>
      <c r="C7" s="104"/>
      <c r="D7" s="105"/>
      <c r="E7" s="14">
        <v>1.75</v>
      </c>
      <c r="F7" s="14">
        <v>1.75</v>
      </c>
      <c r="G7" s="14">
        <v>1.75</v>
      </c>
      <c r="H7" s="14">
        <v>1.75</v>
      </c>
      <c r="I7" s="14">
        <v>1.75</v>
      </c>
      <c r="J7" s="14">
        <v>1.75</v>
      </c>
      <c r="K7" s="14">
        <v>1.75</v>
      </c>
      <c r="L7" s="14">
        <v>1.75</v>
      </c>
      <c r="N7" s="20"/>
      <c r="O7" s="20"/>
      <c r="P7" s="20"/>
      <c r="Q7" s="20"/>
      <c r="R7" s="20"/>
      <c r="S7" s="20"/>
      <c r="T7" s="20"/>
      <c r="U7" s="20"/>
    </row>
    <row r="8" spans="1:21" ht="76.5" customHeight="1" x14ac:dyDescent="0.25">
      <c r="A8" s="106" t="s">
        <v>74</v>
      </c>
      <c r="B8" s="107"/>
      <c r="C8" s="107"/>
      <c r="D8" s="108"/>
      <c r="E8" s="30">
        <v>1.34</v>
      </c>
      <c r="F8" s="30">
        <v>1.34</v>
      </c>
      <c r="G8" s="30">
        <v>1.34</v>
      </c>
      <c r="H8" s="30">
        <v>1.34</v>
      </c>
      <c r="I8" s="30">
        <v>1.34</v>
      </c>
      <c r="J8" s="30">
        <v>1.34</v>
      </c>
      <c r="K8" s="30">
        <v>1.34</v>
      </c>
      <c r="L8" s="30">
        <v>1.34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2" t="s">
        <v>5</v>
      </c>
      <c r="B9" s="93"/>
      <c r="C9" s="93"/>
      <c r="D9" s="94"/>
      <c r="E9" s="15">
        <f>E6*E7</f>
        <v>2866.08</v>
      </c>
      <c r="F9" s="15">
        <f t="shared" ref="F9:L9" si="0">F6*F7</f>
        <v>3633.0875000000005</v>
      </c>
      <c r="G9" s="15">
        <f t="shared" si="0"/>
        <v>5008.0974999999999</v>
      </c>
      <c r="H9" s="15">
        <f t="shared" si="0"/>
        <v>5768.0174999999999</v>
      </c>
      <c r="I9" s="15">
        <f>I6*I7</f>
        <v>5970.7375000000002</v>
      </c>
      <c r="J9" s="15">
        <f t="shared" si="0"/>
        <v>6298.9324999999999</v>
      </c>
      <c r="K9" s="15">
        <f t="shared" si="0"/>
        <v>7068.67</v>
      </c>
      <c r="L9" s="15">
        <f t="shared" si="0"/>
        <v>8624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6</v>
      </c>
      <c r="B10" s="96"/>
      <c r="C10" s="96"/>
      <c r="D10" s="97"/>
      <c r="E10" s="15">
        <f>E9*E5</f>
        <v>0</v>
      </c>
      <c r="F10" s="15">
        <f t="shared" ref="F10:L10" si="1">F9*F5</f>
        <v>0</v>
      </c>
      <c r="G10" s="15">
        <f t="shared" si="1"/>
        <v>0</v>
      </c>
      <c r="H10" s="15">
        <f t="shared" si="1"/>
        <v>0</v>
      </c>
      <c r="I10" s="15">
        <f>I5*I9</f>
        <v>0</v>
      </c>
      <c r="J10" s="15">
        <f>J9*J5</f>
        <v>5297.4022324999996</v>
      </c>
      <c r="K10" s="15">
        <f t="shared" si="1"/>
        <v>0</v>
      </c>
      <c r="L10" s="15">
        <f t="shared" si="1"/>
        <v>0</v>
      </c>
      <c r="N10" s="20"/>
      <c r="O10" s="20"/>
      <c r="P10" s="20"/>
      <c r="Q10" s="20"/>
      <c r="R10" s="20"/>
      <c r="S10" s="20"/>
      <c r="T10" s="20"/>
      <c r="U10" s="20"/>
    </row>
    <row r="11" spans="1:21" x14ac:dyDescent="0.25">
      <c r="A11" s="95" t="s">
        <v>7</v>
      </c>
      <c r="B11" s="96"/>
      <c r="C11" s="96"/>
      <c r="D11" s="97"/>
      <c r="E11" s="98">
        <f>E10+F10+G10+H10+I10+J10+K10+L10</f>
        <v>5297.4022324999996</v>
      </c>
      <c r="F11" s="98"/>
      <c r="G11" s="98"/>
      <c r="H11" s="98"/>
      <c r="I11" s="98"/>
      <c r="J11" s="98"/>
      <c r="K11" s="98"/>
      <c r="L11" s="98"/>
      <c r="N11" s="20"/>
      <c r="O11" s="20"/>
      <c r="P11" s="20"/>
      <c r="Q11" s="20"/>
      <c r="R11" s="20"/>
      <c r="S11" s="20"/>
      <c r="T11" s="20"/>
      <c r="U11" s="20"/>
    </row>
    <row r="12" spans="1:21" ht="28.5" customHeight="1" x14ac:dyDescent="0.25">
      <c r="A12" s="53"/>
      <c r="B12" s="54"/>
      <c r="C12" s="54"/>
      <c r="D12" s="55"/>
      <c r="E12" s="16" t="s">
        <v>8</v>
      </c>
      <c r="F12" s="17" t="s">
        <v>9</v>
      </c>
      <c r="G12" s="21" t="s">
        <v>10</v>
      </c>
      <c r="H12" s="22" t="s">
        <v>11</v>
      </c>
      <c r="I12" s="23"/>
      <c r="J12" s="23"/>
      <c r="K12" s="23"/>
      <c r="L12" s="23"/>
      <c r="N12" s="20"/>
      <c r="O12" s="20"/>
      <c r="P12" s="20"/>
      <c r="Q12" s="20"/>
      <c r="R12" s="20"/>
      <c r="S12" s="20"/>
      <c r="T12" s="20"/>
      <c r="U12" s="20"/>
    </row>
    <row r="13" spans="1:21" ht="34.5" customHeight="1" x14ac:dyDescent="0.25">
      <c r="A13" s="70" t="s">
        <v>12</v>
      </c>
      <c r="B13" s="71"/>
      <c r="C13" s="72"/>
      <c r="D13" s="57" t="s">
        <v>13</v>
      </c>
      <c r="E13" s="28">
        <v>2836.51</v>
      </c>
      <c r="F13" s="19">
        <v>0.84099999999999997</v>
      </c>
      <c r="G13" s="29">
        <f>F13*E13</f>
        <v>2385.5049100000001</v>
      </c>
      <c r="H13" s="66">
        <f>SUM(G13:G23)</f>
        <v>2385.5049100000001</v>
      </c>
      <c r="N13" s="20"/>
      <c r="O13" s="20"/>
      <c r="P13" s="20"/>
      <c r="Q13" s="20"/>
      <c r="R13" s="20"/>
      <c r="S13" s="20"/>
      <c r="T13" s="20"/>
      <c r="U13" s="20"/>
    </row>
    <row r="14" spans="1:21" ht="102" customHeight="1" x14ac:dyDescent="0.25">
      <c r="A14" s="73"/>
      <c r="B14" s="74"/>
      <c r="C14" s="75"/>
      <c r="D14" s="57" t="s">
        <v>14</v>
      </c>
      <c r="E14" s="29">
        <v>2836.51</v>
      </c>
      <c r="F14" s="19"/>
      <c r="G14" s="29">
        <f t="shared" ref="G14:G23" si="2">F14*E14</f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31.5" customHeight="1" x14ac:dyDescent="0.25">
      <c r="A15" s="70" t="s">
        <v>15</v>
      </c>
      <c r="B15" s="71"/>
      <c r="C15" s="72"/>
      <c r="D15" s="57" t="s">
        <v>13</v>
      </c>
      <c r="E15" s="29">
        <v>4525.2299999999996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104.25" customHeight="1" x14ac:dyDescent="0.25">
      <c r="A16" s="73"/>
      <c r="B16" s="74"/>
      <c r="C16" s="75"/>
      <c r="D16" s="57" t="s">
        <v>14</v>
      </c>
      <c r="E16" s="29">
        <v>5258.19</v>
      </c>
      <c r="F16" s="19"/>
      <c r="G16" s="29">
        <f t="shared" si="2"/>
        <v>0</v>
      </c>
      <c r="H16" s="67"/>
      <c r="N16" s="20"/>
      <c r="O16" s="20"/>
      <c r="P16" s="20"/>
      <c r="Q16" s="20"/>
      <c r="R16" s="20"/>
      <c r="S16" s="20"/>
      <c r="T16" s="20"/>
      <c r="U16" s="20"/>
    </row>
    <row r="17" spans="1:21" ht="77.25" customHeight="1" x14ac:dyDescent="0.25">
      <c r="A17" s="91" t="s">
        <v>16</v>
      </c>
      <c r="B17" s="91"/>
      <c r="C17" s="91"/>
      <c r="D17" s="2"/>
      <c r="E17" s="2">
        <v>4.4000000000000004</v>
      </c>
      <c r="F17" s="19"/>
      <c r="G17" s="29">
        <f t="shared" si="2"/>
        <v>0</v>
      </c>
      <c r="H17" s="67"/>
      <c r="M17" s="61" t="s">
        <v>76</v>
      </c>
      <c r="N17" s="61"/>
      <c r="O17" s="61"/>
      <c r="P17" s="61"/>
      <c r="Q17" s="61"/>
      <c r="R17" s="61"/>
      <c r="S17" s="61"/>
      <c r="T17" s="61"/>
      <c r="U17" s="61"/>
    </row>
    <row r="18" spans="1:21" ht="58.5" customHeight="1" x14ac:dyDescent="0.25">
      <c r="A18" s="91" t="s">
        <v>17</v>
      </c>
      <c r="B18" s="91"/>
      <c r="C18" s="91"/>
      <c r="D18" s="2"/>
      <c r="E18" s="2">
        <v>2.36</v>
      </c>
      <c r="F18" s="19"/>
      <c r="G18" s="29">
        <f t="shared" si="2"/>
        <v>0</v>
      </c>
      <c r="H18" s="67"/>
      <c r="M18" s="41"/>
      <c r="T18" s="20"/>
      <c r="U18" s="20"/>
    </row>
    <row r="19" spans="1:21" ht="89.25" customHeight="1" x14ac:dyDescent="0.25">
      <c r="A19" s="91" t="s">
        <v>18</v>
      </c>
      <c r="B19" s="91"/>
      <c r="C19" s="91"/>
      <c r="D19" s="40">
        <v>1.71</v>
      </c>
      <c r="E19" s="2">
        <v>4.79</v>
      </c>
      <c r="F19" s="19"/>
      <c r="G19" s="29">
        <f t="shared" si="2"/>
        <v>0</v>
      </c>
      <c r="H19" s="67"/>
      <c r="M19" s="62" t="s">
        <v>77</v>
      </c>
      <c r="N19" s="62"/>
      <c r="O19" s="62"/>
      <c r="P19" s="62"/>
      <c r="T19" s="20"/>
      <c r="U19" s="20"/>
    </row>
    <row r="20" spans="1:21" ht="63.75" customHeight="1" thickBot="1" x14ac:dyDescent="0.3">
      <c r="A20" s="91" t="s">
        <v>19</v>
      </c>
      <c r="B20" s="91"/>
      <c r="C20" s="91"/>
      <c r="D20" s="40">
        <v>1.71</v>
      </c>
      <c r="E20" s="2">
        <v>13.72</v>
      </c>
      <c r="F20" s="19"/>
      <c r="G20" s="29">
        <f t="shared" si="2"/>
        <v>0</v>
      </c>
      <c r="H20" s="67"/>
      <c r="M20" s="41"/>
      <c r="T20" s="20"/>
      <c r="U20" s="20"/>
    </row>
    <row r="21" spans="1:21" ht="48.75" customHeight="1" thickBot="1" x14ac:dyDescent="0.3">
      <c r="A21" s="76" t="s">
        <v>75</v>
      </c>
      <c r="B21" s="77"/>
      <c r="C21" s="77"/>
      <c r="D21" s="32" t="s">
        <v>20</v>
      </c>
      <c r="E21" s="2">
        <v>2672.47</v>
      </c>
      <c r="F21" s="19"/>
      <c r="G21" s="29">
        <f t="shared" si="2"/>
        <v>0</v>
      </c>
      <c r="H21" s="67"/>
      <c r="M21" s="42" t="s">
        <v>78</v>
      </c>
      <c r="N21" s="42" t="s">
        <v>80</v>
      </c>
      <c r="O21" s="42" t="s">
        <v>82</v>
      </c>
      <c r="P21" s="58" t="s">
        <v>85</v>
      </c>
      <c r="Q21" s="59"/>
      <c r="R21" s="59"/>
      <c r="S21" s="60"/>
      <c r="T21" s="20"/>
      <c r="U21" s="20"/>
    </row>
    <row r="22" spans="1:21" ht="48.75" customHeight="1" thickBot="1" x14ac:dyDescent="0.3">
      <c r="A22" s="78"/>
      <c r="B22" s="79"/>
      <c r="C22" s="79"/>
      <c r="D22" s="32" t="s">
        <v>21</v>
      </c>
      <c r="E22" s="2">
        <v>3447.76</v>
      </c>
      <c r="F22" s="19"/>
      <c r="G22" s="29">
        <f t="shared" si="2"/>
        <v>0</v>
      </c>
      <c r="H22" s="67"/>
      <c r="M22" s="43" t="s">
        <v>79</v>
      </c>
      <c r="N22" s="43" t="s">
        <v>81</v>
      </c>
      <c r="O22" s="43" t="s">
        <v>83</v>
      </c>
      <c r="P22" s="42">
        <v>1</v>
      </c>
      <c r="Q22" s="42">
        <v>2</v>
      </c>
      <c r="R22" s="42">
        <v>3</v>
      </c>
      <c r="S22" s="45">
        <v>4</v>
      </c>
      <c r="T22" s="20"/>
      <c r="U22" s="20"/>
    </row>
    <row r="23" spans="1:21" ht="48.75" customHeight="1" thickBot="1" x14ac:dyDescent="0.3">
      <c r="A23" s="80"/>
      <c r="B23" s="81"/>
      <c r="C23" s="81"/>
      <c r="D23" s="32" t="s">
        <v>22</v>
      </c>
      <c r="E23" s="2">
        <v>6615.27</v>
      </c>
      <c r="F23" s="19"/>
      <c r="G23" s="29">
        <f t="shared" si="2"/>
        <v>0</v>
      </c>
      <c r="H23" s="67"/>
      <c r="M23" s="44"/>
      <c r="N23" s="44"/>
      <c r="O23" s="43" t="s">
        <v>84</v>
      </c>
      <c r="P23" s="58" t="s">
        <v>86</v>
      </c>
      <c r="Q23" s="59"/>
      <c r="R23" s="59"/>
      <c r="S23" s="60"/>
      <c r="T23" s="20"/>
      <c r="U23" s="20"/>
    </row>
    <row r="24" spans="1:21" ht="21.75" customHeight="1" thickBot="1" x14ac:dyDescent="0.3">
      <c r="A24" s="63" t="s">
        <v>30</v>
      </c>
      <c r="B24" s="64"/>
      <c r="C24" s="64"/>
      <c r="D24" s="65"/>
      <c r="E24" s="34">
        <f>H13+E11</f>
        <v>7682.9071425000002</v>
      </c>
      <c r="M24" s="44"/>
      <c r="N24" s="44"/>
      <c r="O24" s="44"/>
      <c r="P24" s="42" t="s">
        <v>13</v>
      </c>
      <c r="Q24" s="42" t="s">
        <v>14</v>
      </c>
      <c r="R24" s="42" t="s">
        <v>13</v>
      </c>
      <c r="S24" s="45" t="s">
        <v>14</v>
      </c>
      <c r="T24" s="20"/>
      <c r="U24" s="20"/>
    </row>
    <row r="25" spans="1:21" ht="33" customHeight="1" thickBot="1" x14ac:dyDescent="0.3">
      <c r="A25" s="82" t="s">
        <v>23</v>
      </c>
      <c r="B25" s="83"/>
      <c r="C25" s="84"/>
      <c r="D25" s="1">
        <v>2024</v>
      </c>
      <c r="E25" s="27">
        <v>1.0740000000000001</v>
      </c>
      <c r="M25" s="44"/>
      <c r="N25" s="44"/>
      <c r="O25" s="44"/>
      <c r="P25" s="58" t="s">
        <v>87</v>
      </c>
      <c r="Q25" s="60"/>
      <c r="R25" s="58" t="s">
        <v>88</v>
      </c>
      <c r="S25" s="60"/>
      <c r="T25" s="20"/>
      <c r="U25" s="20"/>
    </row>
    <row r="26" spans="1:21" ht="17.25" customHeight="1" thickBot="1" x14ac:dyDescent="0.3">
      <c r="A26" s="85"/>
      <c r="B26" s="86"/>
      <c r="C26" s="87"/>
      <c r="D26" s="1">
        <v>2025</v>
      </c>
      <c r="E26" s="27">
        <v>1.0609999999999999</v>
      </c>
      <c r="M26" s="42" t="s">
        <v>89</v>
      </c>
      <c r="N26" s="51" t="s">
        <v>92</v>
      </c>
      <c r="O26" s="42" t="s">
        <v>90</v>
      </c>
      <c r="P26" s="46">
        <v>4014.81</v>
      </c>
      <c r="Q26" s="46">
        <v>4014.81</v>
      </c>
      <c r="R26" s="46">
        <v>5703.53</v>
      </c>
      <c r="S26" s="47">
        <v>6436.49</v>
      </c>
    </row>
    <row r="27" spans="1:21" ht="15.75" customHeight="1" x14ac:dyDescent="0.25">
      <c r="A27" s="85"/>
      <c r="B27" s="86"/>
      <c r="C27" s="87"/>
      <c r="D27" s="56">
        <v>2026</v>
      </c>
      <c r="E27" s="27">
        <v>1.0529999999999999</v>
      </c>
      <c r="M27" s="48" t="s">
        <v>91</v>
      </c>
      <c r="N27" s="52" t="s">
        <v>93</v>
      </c>
      <c r="O27" s="48" t="s">
        <v>90</v>
      </c>
      <c r="P27" s="49">
        <v>5917.92</v>
      </c>
      <c r="Q27" s="49">
        <v>5917.92</v>
      </c>
      <c r="R27" s="49">
        <v>7606.64</v>
      </c>
      <c r="S27" s="50">
        <v>8339.6</v>
      </c>
    </row>
    <row r="28" spans="1:21" x14ac:dyDescent="0.25">
      <c r="A28" s="85"/>
      <c r="B28" s="86"/>
      <c r="C28" s="87"/>
      <c r="D28" s="2">
        <v>2027</v>
      </c>
      <c r="E28" s="27">
        <v>1.0449999999999999</v>
      </c>
    </row>
    <row r="29" spans="1:21" x14ac:dyDescent="0.25">
      <c r="A29" s="85"/>
      <c r="B29" s="86"/>
      <c r="C29" s="87"/>
      <c r="D29" s="2">
        <v>2028</v>
      </c>
      <c r="E29" s="8">
        <v>1.0449999999999999</v>
      </c>
    </row>
    <row r="30" spans="1:21" x14ac:dyDescent="0.25">
      <c r="A30" s="85"/>
      <c r="B30" s="86"/>
      <c r="C30" s="87"/>
      <c r="D30" s="2">
        <v>2029</v>
      </c>
      <c r="E30" s="8">
        <v>1.0449999999999999</v>
      </c>
    </row>
    <row r="31" spans="1:21" x14ac:dyDescent="0.25">
      <c r="A31" s="88"/>
      <c r="B31" s="89"/>
      <c r="C31" s="90"/>
      <c r="D31" s="2">
        <v>2030</v>
      </c>
      <c r="E31" s="8">
        <v>1.0449999999999999</v>
      </c>
    </row>
    <row r="32" spans="1:21" x14ac:dyDescent="0.25">
      <c r="A32" s="63" t="s">
        <v>24</v>
      </c>
      <c r="B32" s="64"/>
      <c r="C32" s="64"/>
      <c r="D32" s="65"/>
      <c r="E32" s="34">
        <f>E24*E25*E26</f>
        <v>8754.7802495787437</v>
      </c>
    </row>
    <row r="33" spans="1:5" x14ac:dyDescent="0.25">
      <c r="A33" s="63" t="s">
        <v>25</v>
      </c>
      <c r="B33" s="64"/>
      <c r="C33" s="64"/>
      <c r="D33" s="65"/>
      <c r="E33" s="34">
        <f>E32*20%</f>
        <v>1750.9560499157487</v>
      </c>
    </row>
    <row r="34" spans="1:5" x14ac:dyDescent="0.25">
      <c r="A34" s="63" t="s">
        <v>26</v>
      </c>
      <c r="B34" s="64"/>
      <c r="C34" s="64"/>
      <c r="D34" s="65"/>
      <c r="E34" s="34">
        <f>E32*1.2</f>
        <v>10505.736299494492</v>
      </c>
    </row>
    <row r="35" spans="1:5" x14ac:dyDescent="0.25">
      <c r="A35" s="11"/>
      <c r="B35" s="11"/>
      <c r="C35" s="11"/>
      <c r="D35" s="11"/>
      <c r="E35" s="12"/>
    </row>
    <row r="36" spans="1:5" x14ac:dyDescent="0.25">
      <c r="A36" s="11"/>
      <c r="B36" s="11"/>
      <c r="C36" s="11"/>
      <c r="D36" s="11"/>
      <c r="E36" s="12"/>
    </row>
    <row r="44" spans="1:5" x14ac:dyDescent="0.25">
      <c r="A44" t="s">
        <v>27</v>
      </c>
    </row>
  </sheetData>
  <mergeCells count="31">
    <mergeCell ref="R25:S25"/>
    <mergeCell ref="A32:D32"/>
    <mergeCell ref="A33:D33"/>
    <mergeCell ref="A20:C20"/>
    <mergeCell ref="A34:D34"/>
    <mergeCell ref="A24:D24"/>
    <mergeCell ref="A25:C31"/>
    <mergeCell ref="P25:Q25"/>
    <mergeCell ref="A21:C23"/>
    <mergeCell ref="P21:S21"/>
    <mergeCell ref="P23:S23"/>
    <mergeCell ref="M17:U17"/>
    <mergeCell ref="A18:C18"/>
    <mergeCell ref="A19:C19"/>
    <mergeCell ref="M19:P19"/>
    <mergeCell ref="A8:D8"/>
    <mergeCell ref="A9:D9"/>
    <mergeCell ref="A10:D10"/>
    <mergeCell ref="A11:D11"/>
    <mergeCell ref="E11:L11"/>
    <mergeCell ref="A2:L2"/>
    <mergeCell ref="A1:L1"/>
    <mergeCell ref="A13:C14"/>
    <mergeCell ref="H13:H23"/>
    <mergeCell ref="A15:C16"/>
    <mergeCell ref="A17:C17"/>
    <mergeCell ref="A7:D7"/>
    <mergeCell ref="A3:C4"/>
    <mergeCell ref="E3:L3"/>
    <mergeCell ref="A5:D5"/>
    <mergeCell ref="A6:D6"/>
  </mergeCells>
  <pageMargins left="0" right="0" top="0" bottom="0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J17" sqref="J17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0.31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1850.928625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1850.928625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0.31</v>
      </c>
      <c r="G12" s="29">
        <f>F12*E12</f>
        <v>879.31810000000007</v>
      </c>
      <c r="H12" s="66">
        <f>SUM(G12:G22)</f>
        <v>879.31810000000007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2730.246725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3276.0455480210071</v>
      </c>
    </row>
    <row r="32" spans="1:21" x14ac:dyDescent="0.25">
      <c r="A32" s="63" t="s">
        <v>25</v>
      </c>
      <c r="B32" s="64"/>
      <c r="C32" s="64"/>
      <c r="D32" s="65"/>
      <c r="E32" s="34">
        <f>E31*20%</f>
        <v>655.20910960420144</v>
      </c>
    </row>
    <row r="33" spans="1:5" x14ac:dyDescent="0.25">
      <c r="A33" s="63" t="s">
        <v>26</v>
      </c>
      <c r="B33" s="64"/>
      <c r="C33" s="64"/>
      <c r="D33" s="65"/>
      <c r="E33" s="34">
        <f>E31*1.2</f>
        <v>3931.2546576252084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opLeftCell="A7" workbookViewId="0">
      <selection activeCell="I16" sqref="I16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0.35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2089.7581249999998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2089.7581249999998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0.35</v>
      </c>
      <c r="G12" s="29">
        <f>F12*E12</f>
        <v>992.77850000000001</v>
      </c>
      <c r="H12" s="66">
        <f>SUM(G12:G22)</f>
        <v>992.77850000000001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3082.5366249999997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3698.7611026043628</v>
      </c>
    </row>
    <row r="32" spans="1:21" x14ac:dyDescent="0.25">
      <c r="A32" s="63" t="s">
        <v>25</v>
      </c>
      <c r="B32" s="64"/>
      <c r="C32" s="64"/>
      <c r="D32" s="65"/>
      <c r="E32" s="34">
        <f>E31*20%</f>
        <v>739.75222052087258</v>
      </c>
    </row>
    <row r="33" spans="1:5" x14ac:dyDescent="0.25">
      <c r="A33" s="63" t="s">
        <v>26</v>
      </c>
      <c r="B33" s="64"/>
      <c r="C33" s="64"/>
      <c r="D33" s="65"/>
      <c r="E33" s="34">
        <f>E31*1.2</f>
        <v>4438.5133231252348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I16" sqref="I16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/>
      <c r="J4" s="26">
        <v>0.6</v>
      </c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0</v>
      </c>
      <c r="J9" s="15">
        <f>J8*J4</f>
        <v>3779.3594999999996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3779.3594999999996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0.6</v>
      </c>
      <c r="G12" s="29">
        <f>F12*E12</f>
        <v>1701.9060000000002</v>
      </c>
      <c r="H12" s="66">
        <f>SUM(G12:G22)</f>
        <v>1701.9060000000002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5481.2654999999995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6577.01565004025</v>
      </c>
    </row>
    <row r="32" spans="1:21" x14ac:dyDescent="0.25">
      <c r="A32" s="63" t="s">
        <v>25</v>
      </c>
      <c r="B32" s="64"/>
      <c r="C32" s="64"/>
      <c r="D32" s="65"/>
      <c r="E32" s="34">
        <f>E31*20%</f>
        <v>1315.4031300080501</v>
      </c>
    </row>
    <row r="33" spans="1:5" x14ac:dyDescent="0.25">
      <c r="A33" s="63" t="s">
        <v>26</v>
      </c>
      <c r="B33" s="64"/>
      <c r="C33" s="64"/>
      <c r="D33" s="65"/>
      <c r="E33" s="34">
        <f>E31*1.2</f>
        <v>7892.4187800482996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F12" sqref="F12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0.45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2686.8318750000003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2686.8318750000003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0.45</v>
      </c>
      <c r="G12" s="29">
        <f>F12*E12</f>
        <v>1276.4295000000002</v>
      </c>
      <c r="H12" s="66">
        <f>SUM(G12:G22)</f>
        <v>1276.4295000000002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3963.2613750000005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4755.5499890627534</v>
      </c>
    </row>
    <row r="32" spans="1:21" x14ac:dyDescent="0.25">
      <c r="A32" s="63" t="s">
        <v>25</v>
      </c>
      <c r="B32" s="64"/>
      <c r="C32" s="64"/>
      <c r="D32" s="65"/>
      <c r="E32" s="34">
        <f>E31*20%</f>
        <v>951.10999781255077</v>
      </c>
    </row>
    <row r="33" spans="1:5" x14ac:dyDescent="0.25">
      <c r="A33" s="63" t="s">
        <v>26</v>
      </c>
      <c r="B33" s="64"/>
      <c r="C33" s="64"/>
      <c r="D33" s="65"/>
      <c r="E33" s="34">
        <f>E31*1.2</f>
        <v>5706.6599868753037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opLeftCell="A7" workbookViewId="0">
      <selection activeCell="J17" sqref="J17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0.42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2507.70975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2507.70975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0.42</v>
      </c>
      <c r="G12" s="29">
        <f>F12*E12</f>
        <v>1191.3342</v>
      </c>
      <c r="H12" s="66">
        <f>SUM(G12:G22)</f>
        <v>1191.3342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3699.0439500000002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4438.5133231252357</v>
      </c>
    </row>
    <row r="32" spans="1:21" x14ac:dyDescent="0.25">
      <c r="A32" s="63" t="s">
        <v>25</v>
      </c>
      <c r="B32" s="64"/>
      <c r="C32" s="64"/>
      <c r="D32" s="65"/>
      <c r="E32" s="34">
        <f>E31*20%</f>
        <v>887.70266462504719</v>
      </c>
    </row>
    <row r="33" spans="1:5" x14ac:dyDescent="0.25">
      <c r="A33" s="63" t="s">
        <v>26</v>
      </c>
      <c r="B33" s="64"/>
      <c r="C33" s="64"/>
      <c r="D33" s="65"/>
      <c r="E33" s="34">
        <f>E31*1.2</f>
        <v>5326.2159877502827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opLeftCell="A13" workbookViewId="0">
      <selection activeCell="L15" sqref="L15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0.2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1194.1475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1194.1475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0.2</v>
      </c>
      <c r="G12" s="29">
        <f>F12*E12</f>
        <v>567.30200000000002</v>
      </c>
      <c r="H12" s="66">
        <f>SUM(G12:G22)</f>
        <v>567.30200000000002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1761.4495000000002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2113.5777729167789</v>
      </c>
    </row>
    <row r="32" spans="1:21" x14ac:dyDescent="0.25">
      <c r="A32" s="63" t="s">
        <v>25</v>
      </c>
      <c r="B32" s="64"/>
      <c r="C32" s="64"/>
      <c r="D32" s="65"/>
      <c r="E32" s="34">
        <f>E31*20%</f>
        <v>422.71555458335581</v>
      </c>
    </row>
    <row r="33" spans="1:5" x14ac:dyDescent="0.25">
      <c r="A33" s="63" t="s">
        <v>26</v>
      </c>
      <c r="B33" s="64"/>
      <c r="C33" s="64"/>
      <c r="D33" s="65"/>
      <c r="E33" s="34">
        <f>E31*1.2</f>
        <v>2536.2933275001346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opLeftCell="A13" workbookViewId="0">
      <selection activeCell="K17" sqref="K17"/>
    </sheetView>
  </sheetViews>
  <sheetFormatPr defaultColWidth="9" defaultRowHeight="15" x14ac:dyDescent="0.25"/>
  <cols>
    <col min="1" max="1" width="40.28515625" customWidth="1"/>
    <col min="2" max="2" width="9.5703125" customWidth="1"/>
    <col min="4" max="4" width="10.42578125" customWidth="1"/>
    <col min="7" max="7" width="10" customWidth="1"/>
    <col min="8" max="8" width="10.28515625" customWidth="1"/>
    <col min="13" max="13" width="12.28515625" customWidth="1"/>
    <col min="14" max="14" width="15" customWidth="1"/>
    <col min="15" max="15" width="41.140625" customWidth="1"/>
    <col min="16" max="16" width="16.28515625" customWidth="1"/>
    <col min="17" max="17" width="20" customWidth="1"/>
  </cols>
  <sheetData>
    <row r="1" spans="1:21" ht="33.75" customHeight="1" x14ac:dyDescent="0.25">
      <c r="A1" s="99" t="s">
        <v>29</v>
      </c>
      <c r="B1" s="99"/>
      <c r="C1" s="99"/>
      <c r="D1" s="99"/>
      <c r="E1" s="99"/>
      <c r="F1" s="99"/>
      <c r="G1" s="99"/>
      <c r="H1" s="99"/>
      <c r="N1" s="20"/>
      <c r="O1" s="20"/>
      <c r="P1" s="20"/>
      <c r="Q1" s="20"/>
      <c r="R1" s="20"/>
      <c r="S1" s="20"/>
      <c r="T1" s="20"/>
      <c r="U1" s="20"/>
    </row>
    <row r="2" spans="1:21" ht="15.75" x14ac:dyDescent="0.25">
      <c r="A2" s="68" t="s">
        <v>0</v>
      </c>
      <c r="B2" s="68"/>
      <c r="C2" s="68"/>
      <c r="D2" s="3"/>
      <c r="E2" s="100" t="s">
        <v>1</v>
      </c>
      <c r="F2" s="101"/>
      <c r="G2" s="101"/>
      <c r="H2" s="101"/>
      <c r="I2" s="101"/>
      <c r="J2" s="101"/>
      <c r="K2" s="101"/>
      <c r="L2" s="101"/>
      <c r="N2" s="20"/>
      <c r="O2" s="20"/>
      <c r="P2" s="20"/>
      <c r="Q2" s="20"/>
      <c r="R2" s="20"/>
      <c r="S2" s="20"/>
      <c r="T2" s="20"/>
      <c r="U2" s="20"/>
    </row>
    <row r="3" spans="1:21" ht="15.75" x14ac:dyDescent="0.25">
      <c r="A3" s="69"/>
      <c r="B3" s="69"/>
      <c r="C3" s="69"/>
      <c r="E3" s="4">
        <v>35</v>
      </c>
      <c r="F3" s="13">
        <v>50</v>
      </c>
      <c r="G3" s="13">
        <v>70</v>
      </c>
      <c r="H3" s="13">
        <v>95</v>
      </c>
      <c r="I3" s="13">
        <v>120</v>
      </c>
      <c r="J3" s="13">
        <v>150</v>
      </c>
      <c r="K3" s="13">
        <v>185</v>
      </c>
      <c r="L3" s="13">
        <v>240</v>
      </c>
      <c r="N3" s="20"/>
      <c r="O3" s="20"/>
      <c r="P3" s="20"/>
      <c r="Q3" s="20"/>
      <c r="R3" s="20"/>
      <c r="S3" s="20"/>
      <c r="T3" s="20"/>
      <c r="U3" s="20"/>
    </row>
    <row r="4" spans="1:21" ht="15.75" x14ac:dyDescent="0.25">
      <c r="A4" s="102" t="s">
        <v>2</v>
      </c>
      <c r="B4" s="102"/>
      <c r="C4" s="102"/>
      <c r="D4" s="102"/>
      <c r="E4" s="25"/>
      <c r="F4" s="26"/>
      <c r="G4" s="26"/>
      <c r="H4" s="26"/>
      <c r="I4" s="26">
        <v>0.16</v>
      </c>
      <c r="J4" s="26"/>
      <c r="K4" s="26"/>
      <c r="L4" s="26"/>
      <c r="N4" s="20"/>
      <c r="O4" s="20"/>
      <c r="P4" s="20"/>
      <c r="Q4" s="20"/>
      <c r="R4" s="20"/>
      <c r="S4" s="20"/>
      <c r="T4" s="20"/>
      <c r="U4" s="20"/>
    </row>
    <row r="5" spans="1:21" ht="30" customHeight="1" x14ac:dyDescent="0.25">
      <c r="A5" s="103" t="s">
        <v>3</v>
      </c>
      <c r="B5" s="104"/>
      <c r="C5" s="104"/>
      <c r="D5" s="105"/>
      <c r="E5" s="9">
        <v>1637.76</v>
      </c>
      <c r="F5" s="9">
        <v>2076.0500000000002</v>
      </c>
      <c r="G5" s="9">
        <v>2861.77</v>
      </c>
      <c r="H5" s="9">
        <v>3296.01</v>
      </c>
      <c r="I5" s="9">
        <v>3411.85</v>
      </c>
      <c r="J5" s="9">
        <v>3599.39</v>
      </c>
      <c r="K5" s="9">
        <v>4039.24</v>
      </c>
      <c r="L5" s="14">
        <v>4928</v>
      </c>
      <c r="N5" s="20"/>
      <c r="O5" s="24"/>
      <c r="P5" s="24"/>
      <c r="Q5" s="24"/>
      <c r="R5" s="20"/>
      <c r="S5" s="20"/>
      <c r="T5" s="20"/>
      <c r="U5" s="20"/>
    </row>
    <row r="6" spans="1:21" ht="29.25" customHeight="1" x14ac:dyDescent="0.25">
      <c r="A6" s="103" t="s">
        <v>4</v>
      </c>
      <c r="B6" s="104"/>
      <c r="C6" s="104"/>
      <c r="D6" s="105"/>
      <c r="E6" s="14">
        <v>1.75</v>
      </c>
      <c r="F6" s="14">
        <v>1.75</v>
      </c>
      <c r="G6" s="14">
        <v>1.75</v>
      </c>
      <c r="H6" s="14">
        <v>1.75</v>
      </c>
      <c r="I6" s="14">
        <v>1.75</v>
      </c>
      <c r="J6" s="14">
        <v>1.75</v>
      </c>
      <c r="K6" s="14">
        <v>1.75</v>
      </c>
      <c r="L6" s="14">
        <v>1.75</v>
      </c>
      <c r="N6" s="20"/>
      <c r="O6" s="20"/>
      <c r="P6" s="20"/>
      <c r="Q6" s="20"/>
      <c r="R6" s="20"/>
      <c r="S6" s="20"/>
      <c r="T6" s="20"/>
      <c r="U6" s="20"/>
    </row>
    <row r="7" spans="1:21" ht="45" customHeight="1" x14ac:dyDescent="0.25">
      <c r="A7" s="106" t="s">
        <v>74</v>
      </c>
      <c r="B7" s="107"/>
      <c r="C7" s="107"/>
      <c r="D7" s="108"/>
      <c r="E7" s="30">
        <v>1.34</v>
      </c>
      <c r="F7" s="30">
        <v>1.34</v>
      </c>
      <c r="G7" s="30">
        <v>1.34</v>
      </c>
      <c r="H7" s="30">
        <v>1.34</v>
      </c>
      <c r="I7" s="30">
        <v>1.34</v>
      </c>
      <c r="J7" s="30">
        <v>1.34</v>
      </c>
      <c r="K7" s="30">
        <v>1.34</v>
      </c>
      <c r="L7" s="30">
        <v>1.34</v>
      </c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92" t="s">
        <v>5</v>
      </c>
      <c r="B8" s="93"/>
      <c r="C8" s="93"/>
      <c r="D8" s="94"/>
      <c r="E8" s="15">
        <f>E5*E6</f>
        <v>2866.08</v>
      </c>
      <c r="F8" s="15">
        <f t="shared" ref="F8:L8" si="0">F5*F6</f>
        <v>3633.0875000000005</v>
      </c>
      <c r="G8" s="15">
        <f t="shared" si="0"/>
        <v>5008.0974999999999</v>
      </c>
      <c r="H8" s="15">
        <f t="shared" si="0"/>
        <v>5768.0174999999999</v>
      </c>
      <c r="I8" s="15">
        <f t="shared" si="0"/>
        <v>5970.7375000000002</v>
      </c>
      <c r="J8" s="15">
        <f t="shared" si="0"/>
        <v>6298.9324999999999</v>
      </c>
      <c r="K8" s="15">
        <f t="shared" si="0"/>
        <v>7068.67</v>
      </c>
      <c r="L8" s="15">
        <f t="shared" si="0"/>
        <v>8624</v>
      </c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95" t="s">
        <v>6</v>
      </c>
      <c r="B9" s="96"/>
      <c r="C9" s="96"/>
      <c r="D9" s="97"/>
      <c r="E9" s="15">
        <f>E8*E4</f>
        <v>0</v>
      </c>
      <c r="F9" s="15">
        <f t="shared" ref="F9:L9" si="1">F8*F4</f>
        <v>0</v>
      </c>
      <c r="G9" s="15">
        <f t="shared" si="1"/>
        <v>0</v>
      </c>
      <c r="H9" s="15">
        <f t="shared" si="1"/>
        <v>0</v>
      </c>
      <c r="I9" s="15">
        <f>I4*I8</f>
        <v>955.3180000000001</v>
      </c>
      <c r="J9" s="15">
        <f>J8*J4</f>
        <v>0</v>
      </c>
      <c r="K9" s="15">
        <f t="shared" si="1"/>
        <v>0</v>
      </c>
      <c r="L9" s="15">
        <f t="shared" si="1"/>
        <v>0</v>
      </c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95" t="s">
        <v>7</v>
      </c>
      <c r="B10" s="96"/>
      <c r="C10" s="96"/>
      <c r="D10" s="97"/>
      <c r="E10" s="98">
        <f>E9+F9+G9+H9+I9+J9+K9+L9</f>
        <v>955.3180000000001</v>
      </c>
      <c r="F10" s="98"/>
      <c r="G10" s="98"/>
      <c r="H10" s="98"/>
      <c r="I10" s="98"/>
      <c r="J10" s="98"/>
      <c r="K10" s="98"/>
      <c r="L10" s="98"/>
      <c r="N10" s="20"/>
      <c r="O10" s="20"/>
      <c r="P10" s="20"/>
      <c r="Q10" s="20"/>
      <c r="R10" s="20"/>
      <c r="S10" s="20"/>
      <c r="T10" s="20"/>
      <c r="U10" s="20"/>
    </row>
    <row r="11" spans="1:21" ht="28.5" customHeight="1" x14ac:dyDescent="0.25">
      <c r="A11" s="37"/>
      <c r="B11" s="38"/>
      <c r="C11" s="38"/>
      <c r="D11" s="39"/>
      <c r="E11" s="16" t="s">
        <v>8</v>
      </c>
      <c r="F11" s="17" t="s">
        <v>9</v>
      </c>
      <c r="G11" s="21" t="s">
        <v>10</v>
      </c>
      <c r="H11" s="22" t="s">
        <v>11</v>
      </c>
      <c r="I11" s="23"/>
      <c r="J11" s="23"/>
      <c r="K11" s="23"/>
      <c r="L11" s="23"/>
      <c r="N11" s="20"/>
      <c r="O11" s="20"/>
      <c r="P11" s="20"/>
      <c r="Q11" s="20"/>
      <c r="R11" s="20"/>
      <c r="S11" s="20"/>
      <c r="T11" s="20"/>
      <c r="U11" s="20"/>
    </row>
    <row r="12" spans="1:21" ht="34.5" customHeight="1" x14ac:dyDescent="0.25">
      <c r="A12" s="70" t="s">
        <v>12</v>
      </c>
      <c r="B12" s="71"/>
      <c r="C12" s="72"/>
      <c r="D12" s="18" t="s">
        <v>13</v>
      </c>
      <c r="E12" s="28">
        <v>2836.51</v>
      </c>
      <c r="F12" s="19">
        <v>0.16</v>
      </c>
      <c r="G12" s="29">
        <f>F12*E12</f>
        <v>453.84160000000003</v>
      </c>
      <c r="H12" s="66">
        <f>SUM(G12:G22)</f>
        <v>453.84160000000003</v>
      </c>
      <c r="N12" s="20"/>
      <c r="O12" s="20"/>
      <c r="P12" s="20"/>
      <c r="Q12" s="20"/>
      <c r="R12" s="20"/>
      <c r="S12" s="20"/>
      <c r="T12" s="20"/>
      <c r="U12" s="20"/>
    </row>
    <row r="13" spans="1:21" ht="24" customHeight="1" x14ac:dyDescent="0.25">
      <c r="A13" s="73"/>
      <c r="B13" s="74"/>
      <c r="C13" s="75"/>
      <c r="D13" s="18" t="s">
        <v>14</v>
      </c>
      <c r="E13" s="29">
        <v>2836.51</v>
      </c>
      <c r="F13" s="19"/>
      <c r="G13" s="29">
        <f t="shared" ref="G13:G22" si="2">F13*E13</f>
        <v>0</v>
      </c>
      <c r="H13" s="67"/>
      <c r="N13" s="20"/>
      <c r="O13" s="20"/>
      <c r="P13" s="20"/>
      <c r="Q13" s="20"/>
      <c r="R13" s="20"/>
      <c r="S13" s="20"/>
      <c r="T13" s="20"/>
      <c r="U13" s="20"/>
    </row>
    <row r="14" spans="1:21" ht="31.5" customHeight="1" x14ac:dyDescent="0.25">
      <c r="A14" s="70" t="s">
        <v>15</v>
      </c>
      <c r="B14" s="71"/>
      <c r="C14" s="72"/>
      <c r="D14" s="18" t="s">
        <v>13</v>
      </c>
      <c r="E14" s="29">
        <v>4525.2299999999996</v>
      </c>
      <c r="F14" s="19"/>
      <c r="G14" s="29">
        <f t="shared" si="2"/>
        <v>0</v>
      </c>
      <c r="H14" s="67"/>
      <c r="N14" s="20"/>
      <c r="O14" s="20"/>
      <c r="P14" s="20"/>
      <c r="Q14" s="20"/>
      <c r="R14" s="20"/>
      <c r="S14" s="20"/>
      <c r="T14" s="20"/>
      <c r="U14" s="20"/>
    </row>
    <row r="15" spans="1:21" ht="26.25" customHeight="1" x14ac:dyDescent="0.25">
      <c r="A15" s="73"/>
      <c r="B15" s="74"/>
      <c r="C15" s="75"/>
      <c r="D15" s="18" t="s">
        <v>14</v>
      </c>
      <c r="E15" s="29">
        <v>5258.19</v>
      </c>
      <c r="F15" s="19"/>
      <c r="G15" s="29">
        <f t="shared" si="2"/>
        <v>0</v>
      </c>
      <c r="H15" s="67"/>
      <c r="N15" s="20"/>
      <c r="O15" s="20"/>
      <c r="P15" s="20"/>
      <c r="Q15" s="20"/>
      <c r="R15" s="20"/>
      <c r="S15" s="20"/>
      <c r="T15" s="20"/>
      <c r="U15" s="20"/>
    </row>
    <row r="16" spans="1:21" ht="48.75" customHeight="1" x14ac:dyDescent="0.25">
      <c r="A16" s="91" t="s">
        <v>16</v>
      </c>
      <c r="B16" s="91"/>
      <c r="C16" s="91"/>
      <c r="D16" s="2"/>
      <c r="E16" s="2">
        <v>4.4000000000000004</v>
      </c>
      <c r="F16" s="19"/>
      <c r="G16" s="29">
        <f t="shared" si="2"/>
        <v>0</v>
      </c>
      <c r="H16" s="67"/>
      <c r="M16" s="61" t="s">
        <v>76</v>
      </c>
      <c r="N16" s="61"/>
      <c r="O16" s="61"/>
      <c r="P16" s="61"/>
      <c r="Q16" s="61"/>
      <c r="R16" s="61"/>
      <c r="S16" s="61"/>
      <c r="T16" s="61"/>
      <c r="U16" s="61"/>
    </row>
    <row r="17" spans="1:21" ht="48.75" customHeight="1" x14ac:dyDescent="0.25">
      <c r="A17" s="91" t="s">
        <v>17</v>
      </c>
      <c r="B17" s="91"/>
      <c r="C17" s="91"/>
      <c r="D17" s="2"/>
      <c r="E17" s="2">
        <v>2.36</v>
      </c>
      <c r="F17" s="19"/>
      <c r="G17" s="29">
        <f t="shared" si="2"/>
        <v>0</v>
      </c>
      <c r="H17" s="67"/>
      <c r="M17" s="41"/>
      <c r="T17" s="20"/>
      <c r="U17" s="20"/>
    </row>
    <row r="18" spans="1:21" ht="48.75" customHeight="1" x14ac:dyDescent="0.25">
      <c r="A18" s="91" t="s">
        <v>18</v>
      </c>
      <c r="B18" s="91"/>
      <c r="C18" s="91"/>
      <c r="D18" s="40">
        <v>1.71</v>
      </c>
      <c r="E18" s="2">
        <v>4.79</v>
      </c>
      <c r="F18" s="19"/>
      <c r="G18" s="29">
        <f t="shared" si="2"/>
        <v>0</v>
      </c>
      <c r="H18" s="67"/>
      <c r="M18" s="62" t="s">
        <v>77</v>
      </c>
      <c r="N18" s="62"/>
      <c r="O18" s="62"/>
      <c r="P18" s="62"/>
      <c r="T18" s="20"/>
      <c r="U18" s="20"/>
    </row>
    <row r="19" spans="1:21" ht="48.75" customHeight="1" thickBot="1" x14ac:dyDescent="0.3">
      <c r="A19" s="91" t="s">
        <v>19</v>
      </c>
      <c r="B19" s="91"/>
      <c r="C19" s="91"/>
      <c r="D19" s="40">
        <v>1.71</v>
      </c>
      <c r="E19" s="2">
        <v>13.72</v>
      </c>
      <c r="F19" s="19"/>
      <c r="G19" s="29">
        <f t="shared" si="2"/>
        <v>0</v>
      </c>
      <c r="H19" s="67"/>
      <c r="M19" s="41"/>
      <c r="T19" s="20"/>
      <c r="U19" s="20"/>
    </row>
    <row r="20" spans="1:21" ht="48.75" customHeight="1" thickBot="1" x14ac:dyDescent="0.3">
      <c r="A20" s="76" t="s">
        <v>75</v>
      </c>
      <c r="B20" s="77"/>
      <c r="C20" s="77"/>
      <c r="D20" s="2" t="s">
        <v>20</v>
      </c>
      <c r="E20" s="2">
        <v>2672.47</v>
      </c>
      <c r="F20" s="19"/>
      <c r="G20" s="29">
        <f t="shared" si="2"/>
        <v>0</v>
      </c>
      <c r="H20" s="67"/>
      <c r="M20" s="42" t="s">
        <v>78</v>
      </c>
      <c r="N20" s="42" t="s">
        <v>80</v>
      </c>
      <c r="O20" s="42" t="s">
        <v>82</v>
      </c>
      <c r="P20" s="58" t="s">
        <v>85</v>
      </c>
      <c r="Q20" s="59"/>
      <c r="R20" s="59"/>
      <c r="S20" s="60"/>
      <c r="T20" s="20"/>
      <c r="U20" s="20"/>
    </row>
    <row r="21" spans="1:21" ht="48.75" customHeight="1" thickBot="1" x14ac:dyDescent="0.3">
      <c r="A21" s="78"/>
      <c r="B21" s="79"/>
      <c r="C21" s="79"/>
      <c r="D21" s="2" t="s">
        <v>21</v>
      </c>
      <c r="E21" s="2">
        <v>3447.76</v>
      </c>
      <c r="F21" s="19"/>
      <c r="G21" s="29">
        <f t="shared" si="2"/>
        <v>0</v>
      </c>
      <c r="H21" s="67"/>
      <c r="M21" s="43" t="s">
        <v>79</v>
      </c>
      <c r="N21" s="43" t="s">
        <v>81</v>
      </c>
      <c r="O21" s="43" t="s">
        <v>83</v>
      </c>
      <c r="P21" s="42">
        <v>1</v>
      </c>
      <c r="Q21" s="42">
        <v>2</v>
      </c>
      <c r="R21" s="42">
        <v>3</v>
      </c>
      <c r="S21" s="45">
        <v>4</v>
      </c>
      <c r="T21" s="20"/>
      <c r="U21" s="20"/>
    </row>
    <row r="22" spans="1:21" ht="48.75" customHeight="1" thickBot="1" x14ac:dyDescent="0.3">
      <c r="A22" s="80"/>
      <c r="B22" s="81"/>
      <c r="C22" s="81"/>
      <c r="D22" s="2" t="s">
        <v>22</v>
      </c>
      <c r="E22" s="2">
        <v>6615.27</v>
      </c>
      <c r="F22" s="19"/>
      <c r="G22" s="29">
        <f t="shared" si="2"/>
        <v>0</v>
      </c>
      <c r="H22" s="67"/>
      <c r="M22" s="44"/>
      <c r="N22" s="44"/>
      <c r="O22" s="43" t="s">
        <v>84</v>
      </c>
      <c r="P22" s="58" t="s">
        <v>86</v>
      </c>
      <c r="Q22" s="59"/>
      <c r="R22" s="59"/>
      <c r="S22" s="60"/>
      <c r="T22" s="20"/>
      <c r="U22" s="20"/>
    </row>
    <row r="23" spans="1:21" ht="21.75" customHeight="1" thickBot="1" x14ac:dyDescent="0.3">
      <c r="A23" s="63" t="s">
        <v>30</v>
      </c>
      <c r="B23" s="64"/>
      <c r="C23" s="64"/>
      <c r="D23" s="65"/>
      <c r="E23" s="34">
        <f>H12+E10</f>
        <v>1409.1596000000002</v>
      </c>
      <c r="M23" s="44"/>
      <c r="N23" s="44"/>
      <c r="O23" s="44"/>
      <c r="P23" s="42" t="s">
        <v>13</v>
      </c>
      <c r="Q23" s="42" t="s">
        <v>14</v>
      </c>
      <c r="R23" s="42" t="s">
        <v>13</v>
      </c>
      <c r="S23" s="45" t="s">
        <v>14</v>
      </c>
      <c r="T23" s="20"/>
      <c r="U23" s="20"/>
    </row>
    <row r="24" spans="1:21" ht="33" customHeight="1" thickBot="1" x14ac:dyDescent="0.3">
      <c r="A24" s="82" t="s">
        <v>23</v>
      </c>
      <c r="B24" s="83"/>
      <c r="C24" s="84"/>
      <c r="D24" s="1">
        <v>2024</v>
      </c>
      <c r="E24" s="27">
        <v>1.0740000000000001</v>
      </c>
      <c r="M24" s="44"/>
      <c r="N24" s="44"/>
      <c r="O24" s="44"/>
      <c r="P24" s="58" t="s">
        <v>87</v>
      </c>
      <c r="Q24" s="60"/>
      <c r="R24" s="58" t="s">
        <v>88</v>
      </c>
      <c r="S24" s="60"/>
      <c r="T24" s="20"/>
      <c r="U24" s="20"/>
    </row>
    <row r="25" spans="1:21" ht="17.25" customHeight="1" thickBot="1" x14ac:dyDescent="0.3">
      <c r="A25" s="85"/>
      <c r="B25" s="86"/>
      <c r="C25" s="87"/>
      <c r="D25" s="1">
        <v>2025</v>
      </c>
      <c r="E25" s="27">
        <v>1.0609999999999999</v>
      </c>
      <c r="M25" s="42" t="s">
        <v>89</v>
      </c>
      <c r="N25" s="51" t="s">
        <v>92</v>
      </c>
      <c r="O25" s="42" t="s">
        <v>90</v>
      </c>
      <c r="P25" s="46">
        <v>4014.81</v>
      </c>
      <c r="Q25" s="46">
        <v>4014.81</v>
      </c>
      <c r="R25" s="46">
        <v>5703.53</v>
      </c>
      <c r="S25" s="47">
        <v>6436.49</v>
      </c>
    </row>
    <row r="26" spans="1:21" ht="15.75" customHeight="1" x14ac:dyDescent="0.25">
      <c r="A26" s="85"/>
      <c r="B26" s="86"/>
      <c r="C26" s="87"/>
      <c r="D26" s="1">
        <v>2026</v>
      </c>
      <c r="E26" s="27">
        <v>1.0529999999999999</v>
      </c>
      <c r="M26" s="48" t="s">
        <v>91</v>
      </c>
      <c r="N26" s="52" t="s">
        <v>93</v>
      </c>
      <c r="O26" s="48" t="s">
        <v>90</v>
      </c>
      <c r="P26" s="49">
        <v>5917.92</v>
      </c>
      <c r="Q26" s="49">
        <v>5917.92</v>
      </c>
      <c r="R26" s="49">
        <v>7606.64</v>
      </c>
      <c r="S26" s="50">
        <v>8339.6</v>
      </c>
    </row>
    <row r="27" spans="1:21" x14ac:dyDescent="0.25">
      <c r="A27" s="85"/>
      <c r="B27" s="86"/>
      <c r="C27" s="87"/>
      <c r="D27" s="2">
        <v>2027</v>
      </c>
      <c r="E27" s="27">
        <v>1.0449999999999999</v>
      </c>
    </row>
    <row r="28" spans="1:21" x14ac:dyDescent="0.25">
      <c r="A28" s="85"/>
      <c r="B28" s="86"/>
      <c r="C28" s="87"/>
      <c r="D28" s="2">
        <v>2028</v>
      </c>
      <c r="E28" s="8">
        <v>1.0449999999999999</v>
      </c>
    </row>
    <row r="29" spans="1:21" x14ac:dyDescent="0.25">
      <c r="A29" s="85"/>
      <c r="B29" s="86"/>
      <c r="C29" s="87"/>
      <c r="D29" s="2">
        <v>2029</v>
      </c>
      <c r="E29" s="8">
        <v>1.0449999999999999</v>
      </c>
    </row>
    <row r="30" spans="1:21" x14ac:dyDescent="0.25">
      <c r="A30" s="88"/>
      <c r="B30" s="89"/>
      <c r="C30" s="90"/>
      <c r="D30" s="2">
        <v>2030</v>
      </c>
      <c r="E30" s="8">
        <v>1.0449999999999999</v>
      </c>
    </row>
    <row r="31" spans="1:21" x14ac:dyDescent="0.25">
      <c r="A31" s="63" t="s">
        <v>24</v>
      </c>
      <c r="B31" s="64"/>
      <c r="C31" s="64"/>
      <c r="D31" s="65"/>
      <c r="E31" s="34">
        <f>E23*E24*E25*E26</f>
        <v>1690.8622183334232</v>
      </c>
    </row>
    <row r="32" spans="1:21" x14ac:dyDescent="0.25">
      <c r="A32" s="63" t="s">
        <v>25</v>
      </c>
      <c r="B32" s="64"/>
      <c r="C32" s="64"/>
      <c r="D32" s="65"/>
      <c r="E32" s="34">
        <f>E31*20%</f>
        <v>338.17244366668467</v>
      </c>
    </row>
    <row r="33" spans="1:5" x14ac:dyDescent="0.25">
      <c r="A33" s="63" t="s">
        <v>26</v>
      </c>
      <c r="B33" s="64"/>
      <c r="C33" s="64"/>
      <c r="D33" s="65"/>
      <c r="E33" s="34">
        <f>E31*1.2</f>
        <v>2029.0346620001078</v>
      </c>
    </row>
    <row r="34" spans="1:5" x14ac:dyDescent="0.25">
      <c r="A34" s="11"/>
      <c r="B34" s="11"/>
      <c r="C34" s="11"/>
      <c r="D34" s="11"/>
      <c r="E34" s="12"/>
    </row>
    <row r="35" spans="1:5" x14ac:dyDescent="0.25">
      <c r="A35" s="11"/>
      <c r="B35" s="11"/>
      <c r="C35" s="11"/>
      <c r="D35" s="11"/>
      <c r="E35" s="12"/>
    </row>
    <row r="43" spans="1:5" x14ac:dyDescent="0.25">
      <c r="A43" t="s">
        <v>27</v>
      </c>
    </row>
  </sheetData>
  <mergeCells count="30">
    <mergeCell ref="A1:H1"/>
    <mergeCell ref="A2:C3"/>
    <mergeCell ref="E2:L2"/>
    <mergeCell ref="A4:D4"/>
    <mergeCell ref="A5:D5"/>
    <mergeCell ref="E10:L10"/>
    <mergeCell ref="A12:C13"/>
    <mergeCell ref="H12:H22"/>
    <mergeCell ref="A14:C15"/>
    <mergeCell ref="A6:D6"/>
    <mergeCell ref="A7:D7"/>
    <mergeCell ref="A8:D8"/>
    <mergeCell ref="A9:D9"/>
    <mergeCell ref="A16:C16"/>
    <mergeCell ref="A17:C17"/>
    <mergeCell ref="A10:D10"/>
    <mergeCell ref="P24:Q24"/>
    <mergeCell ref="R24:S24"/>
    <mergeCell ref="A33:D33"/>
    <mergeCell ref="M16:U16"/>
    <mergeCell ref="M18:P18"/>
    <mergeCell ref="A19:C19"/>
    <mergeCell ref="A20:C22"/>
    <mergeCell ref="P20:S20"/>
    <mergeCell ref="P22:S22"/>
    <mergeCell ref="A32:D32"/>
    <mergeCell ref="A18:C18"/>
    <mergeCell ref="A31:D31"/>
    <mergeCell ref="A23:D23"/>
    <mergeCell ref="A24:C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1</vt:i4>
      </vt:variant>
    </vt:vector>
  </HeadingPairs>
  <TitlesOfParts>
    <vt:vector size="24" baseType="lpstr">
      <vt:lpstr>КЛ-10 кВ 2025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свод</vt:lpstr>
      <vt:lpstr>19-21</vt:lpstr>
      <vt:lpstr>'КЛ-10 кВ 2025'!sub_10187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2025-04-22T06:50:26Z</cp:lastPrinted>
  <dcterms:created xsi:type="dcterms:W3CDTF">2019-09-24T05:04:00Z</dcterms:created>
  <dcterms:modified xsi:type="dcterms:W3CDTF">2025-04-22T06:51:31Z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F404AE424DFE45408F574254D55A4C30_12</vt:lpwstr>
  </property>
  <property fmtid="{D5CDD505-2E9C-101B-9397-08002B2CF9AE}" pid="3" name="KSOProductBuildVer">
    <vt:lpwstr>1049-12.2.0.19805</vt:lpwstr>
  </property>
</Properties>
</file>