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95" tabRatio="1000"/>
  </bookViews>
  <sheets>
    <sheet name="1-21" sheetId="87" r:id="rId1"/>
    <sheet name="3-22" sheetId="86" r:id="rId2"/>
    <sheet name="19-21" sheetId="88" r:id="rId3"/>
    <sheet name="ВЛ-10" sheetId="1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87" l="1"/>
  <c r="G10" i="87" s="1"/>
  <c r="G12" i="87" s="1"/>
  <c r="G19" i="87" s="1"/>
  <c r="G24" i="87" s="1"/>
  <c r="G26" i="87" s="1"/>
  <c r="G25" i="87" s="1"/>
  <c r="G7" i="87"/>
  <c r="H29" i="88"/>
  <c r="G29" i="88"/>
  <c r="H28" i="88"/>
  <c r="G28" i="88"/>
  <c r="H27" i="88"/>
  <c r="G27" i="88"/>
  <c r="H26" i="88"/>
  <c r="H25" i="88"/>
  <c r="H24" i="88"/>
  <c r="H23" i="88"/>
  <c r="H22" i="88"/>
  <c r="H21" i="88"/>
  <c r="H20" i="88"/>
  <c r="H19" i="88"/>
  <c r="G19" i="88"/>
  <c r="H18" i="88"/>
  <c r="H16" i="88"/>
  <c r="G16" i="88"/>
  <c r="H13" i="88"/>
  <c r="G13" i="88"/>
  <c r="H12" i="88"/>
  <c r="G12" i="88"/>
  <c r="H10" i="88"/>
  <c r="G10" i="88"/>
  <c r="G9" i="88"/>
  <c r="H7" i="88"/>
  <c r="G7" i="88"/>
  <c r="H23" i="87"/>
  <c r="H22" i="87"/>
  <c r="H21" i="87"/>
  <c r="H20" i="87"/>
  <c r="H18" i="87"/>
  <c r="H13" i="87"/>
  <c r="H16" i="87" s="1"/>
  <c r="G13" i="87"/>
  <c r="G16" i="87" s="1"/>
  <c r="H7" i="87"/>
  <c r="H10" i="87" s="1"/>
  <c r="H12" i="87" s="1"/>
  <c r="H19" i="87" s="1"/>
  <c r="H24" i="87" s="1"/>
  <c r="H29" i="86"/>
  <c r="G29" i="86"/>
  <c r="H28" i="86"/>
  <c r="G28" i="86"/>
  <c r="H27" i="86"/>
  <c r="G27" i="86"/>
  <c r="H26" i="86"/>
  <c r="H25" i="86"/>
  <c r="H24" i="86"/>
  <c r="H23" i="86"/>
  <c r="H22" i="86"/>
  <c r="H21" i="86"/>
  <c r="H20" i="86"/>
  <c r="H19" i="86"/>
  <c r="G19" i="86"/>
  <c r="H18" i="86"/>
  <c r="H16" i="86"/>
  <c r="G16" i="86"/>
  <c r="H13" i="86"/>
  <c r="G13" i="86"/>
  <c r="H12" i="86"/>
  <c r="G12" i="86"/>
  <c r="H10" i="86"/>
  <c r="G10" i="86"/>
  <c r="G9" i="86"/>
  <c r="H7" i="86"/>
  <c r="G7" i="86"/>
  <c r="H29" i="14"/>
  <c r="G29" i="14"/>
  <c r="H28" i="14"/>
  <c r="G28" i="14"/>
  <c r="H27" i="14"/>
  <c r="G27" i="14"/>
  <c r="H26" i="14"/>
  <c r="H25" i="14"/>
  <c r="H24" i="14"/>
  <c r="H23" i="14"/>
  <c r="H22" i="14"/>
  <c r="H21" i="14"/>
  <c r="H20" i="14"/>
  <c r="H19" i="14"/>
  <c r="G19" i="14"/>
  <c r="H18" i="14"/>
  <c r="H16" i="14"/>
  <c r="G16" i="14"/>
  <c r="H13" i="14"/>
  <c r="G13" i="14"/>
  <c r="H12" i="14"/>
  <c r="G12" i="14"/>
  <c r="H10" i="14"/>
  <c r="G10" i="14"/>
  <c r="G9" i="14"/>
  <c r="H7" i="14"/>
  <c r="G7" i="14"/>
  <c r="H25" i="87" l="1"/>
  <c r="H26" i="87" s="1"/>
</calcChain>
</file>

<file path=xl/sharedStrings.xml><?xml version="1.0" encoding="utf-8"?>
<sst xmlns="http://schemas.openxmlformats.org/spreadsheetml/2006/main" count="132" uniqueCount="30">
  <si>
    <t xml:space="preserve">Строительство ВЛ-10 кВ </t>
  </si>
  <si>
    <t>Наименование документа</t>
  </si>
  <si>
    <t>1 цепная</t>
  </si>
  <si>
    <t>2 цепная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</si>
  <si>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</si>
  <si>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</si>
  <si>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</si>
  <si>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</si>
  <si>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</si>
  <si>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</si>
  <si>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</si>
  <si>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</si>
  <si>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</si>
  <si>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</si>
  <si>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</si>
  <si>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</si>
  <si>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</si>
  <si>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Протяженность трассы, км</t>
  </si>
  <si>
    <t>Количество опор (пролет 35м), шт.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</si>
  <si>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</si>
  <si>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</si>
  <si>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</si>
  <si>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</si>
  <si>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</si>
  <si>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</si>
  <si>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</si>
  <si>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</si>
  <si>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</si>
  <si>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</si>
  <si>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Строительство ВЛ-10 кВ                                                                                                                                                           Реконструкция ВЛ-10 кВ Л 1-21 в Горно-Алтайске.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</si>
</sst>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sz val="12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2"/>
      <name val="Times New Roman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3" fillId="0" borderId="4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/>
    <xf numFmtId="2" fontId="0" fillId="0" borderId="4" xfId="0" applyNumberFormat="1" applyBorder="1"/>
    <xf numFmtId="2" fontId="0" fillId="4" borderId="4" xfId="0" applyNumberFormat="1" applyFill="1" applyBorder="1"/>
    <xf numFmtId="1" fontId="0" fillId="4" borderId="4" xfId="0" applyNumberFormat="1" applyFill="1" applyBorder="1"/>
    <xf numFmtId="0" fontId="0" fillId="5" borderId="4" xfId="0" applyFill="1" applyBorder="1"/>
    <xf numFmtId="0" fontId="0" fillId="5" borderId="6" xfId="0" applyFill="1" applyBorder="1"/>
    <xf numFmtId="0" fontId="0" fillId="4" borderId="4" xfId="0" applyFill="1" applyBorder="1"/>
    <xf numFmtId="164" fontId="0" fillId="6" borderId="4" xfId="0" applyNumberFormat="1" applyFill="1" applyBorder="1"/>
    <xf numFmtId="0" fontId="0" fillId="6" borderId="4" xfId="0" applyFill="1" applyBorder="1"/>
    <xf numFmtId="2" fontId="0" fillId="7" borderId="4" xfId="0" applyNumberFormat="1" applyFill="1" applyBorder="1"/>
    <xf numFmtId="1" fontId="0" fillId="7" borderId="4" xfId="0" applyNumberFormat="1" applyFill="1" applyBorder="1"/>
    <xf numFmtId="0" fontId="0" fillId="0" borderId="6" xfId="0" applyBorder="1"/>
    <xf numFmtId="1" fontId="0" fillId="0" borderId="4" xfId="0" applyNumberFormat="1" applyBorder="1"/>
    <xf numFmtId="0" fontId="0" fillId="7" borderId="4" xfId="0" applyFill="1" applyBorder="1"/>
    <xf numFmtId="164" fontId="0" fillId="4" borderId="4" xfId="0" applyNumberFormat="1" applyFill="1" applyBorder="1"/>
    <xf numFmtId="164" fontId="0" fillId="0" borderId="4" xfId="0" applyNumberFormat="1" applyBorder="1"/>
    <xf numFmtId="2" fontId="0" fillId="2" borderId="4" xfId="0" applyNumberFormat="1" applyFill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4" fillId="0" borderId="0" xfId="0" applyFont="1"/>
    <xf numFmtId="0" fontId="0" fillId="9" borderId="4" xfId="0" applyFill="1" applyBorder="1"/>
    <xf numFmtId="0" fontId="0" fillId="6" borderId="0" xfId="0" applyFill="1"/>
    <xf numFmtId="0" fontId="0" fillId="4" borderId="0" xfId="0" applyFill="1"/>
    <xf numFmtId="0" fontId="0" fillId="5" borderId="0" xfId="0" applyFill="1"/>
    <xf numFmtId="2" fontId="0" fillId="0" borderId="0" xfId="0" applyNumberFormat="1"/>
    <xf numFmtId="164" fontId="0" fillId="7" borderId="4" xfId="0" applyNumberFormat="1" applyFill="1" applyBorder="1"/>
    <xf numFmtId="2" fontId="0" fillId="4" borderId="0" xfId="0" applyNumberFormat="1" applyFill="1" applyBorder="1"/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4" fillId="8" borderId="4" xfId="0" applyFont="1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4" fillId="8" borderId="4" xfId="0" applyFont="1" applyFill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9"/>
  <sheetViews>
    <sheetView tabSelected="1" workbookViewId="0">
      <selection activeCell="K26" sqref="J26:K26"/>
    </sheetView>
  </sheetViews>
  <sheetFormatPr defaultColWidth="9" defaultRowHeight="15" x14ac:dyDescent="0.25"/>
  <cols>
    <col min="1" max="1" width="1.7109375" customWidth="1"/>
    <col min="2" max="2" width="2" customWidth="1"/>
    <col min="3" max="3" width="23.5703125" customWidth="1"/>
    <col min="4" max="4" width="9.140625" customWidth="1"/>
    <col min="5" max="5" width="18.28515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8" t="s">
        <v>29</v>
      </c>
      <c r="C1" s="58"/>
      <c r="D1" s="58"/>
      <c r="E1" s="58"/>
      <c r="F1" s="58"/>
      <c r="G1" s="58"/>
      <c r="H1" s="58"/>
      <c r="I1" s="58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9"/>
      <c r="H3" s="60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45.75" customHeight="1" x14ac:dyDescent="0.25">
      <c r="C5" s="56" t="s">
        <v>5</v>
      </c>
      <c r="D5" s="56"/>
      <c r="E5" s="56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61" t="s">
        <v>8</v>
      </c>
      <c r="D6" s="62"/>
      <c r="E6" s="62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7" t="s">
        <v>9</v>
      </c>
      <c r="D7" s="48"/>
      <c r="E7" s="48"/>
      <c r="F7" s="49"/>
      <c r="G7" s="7">
        <f>G5*G6</f>
        <v>3955.5364999999997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60.75" customHeight="1" x14ac:dyDescent="0.25">
      <c r="C8" s="55" t="s">
        <v>12</v>
      </c>
      <c r="D8" s="56"/>
      <c r="E8" s="56"/>
      <c r="F8" s="9">
        <v>1.0900000000000001</v>
      </c>
      <c r="G8" s="6">
        <v>1262.83</v>
      </c>
      <c r="H8" s="2">
        <v>1421.78</v>
      </c>
      <c r="K8" s="18">
        <v>70</v>
      </c>
      <c r="L8" s="18">
        <v>1529.52</v>
      </c>
      <c r="N8" s="57" t="s">
        <v>13</v>
      </c>
      <c r="O8" s="57"/>
      <c r="P8" s="57"/>
      <c r="Q8" s="57"/>
      <c r="R8" s="57"/>
      <c r="S8" s="2">
        <v>1.2</v>
      </c>
    </row>
    <row r="9" spans="2:19" ht="61.5" customHeight="1" x14ac:dyDescent="0.25">
      <c r="C9" s="55" t="s">
        <v>14</v>
      </c>
      <c r="D9" s="56"/>
      <c r="E9" s="56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7" t="s">
        <v>15</v>
      </c>
      <c r="O9" s="57"/>
      <c r="P9" s="57"/>
      <c r="Q9" s="57"/>
      <c r="R9" s="57"/>
      <c r="S9" s="2">
        <v>1.5</v>
      </c>
    </row>
    <row r="10" spans="2:19" ht="18" customHeight="1" x14ac:dyDescent="0.25">
      <c r="C10" s="47" t="s">
        <v>9</v>
      </c>
      <c r="D10" s="48"/>
      <c r="E10" s="48"/>
      <c r="F10" s="49"/>
      <c r="G10" s="7">
        <f>G8*F8+G9*F9</f>
        <v>3013.0711000000001</v>
      </c>
      <c r="H10" s="8">
        <f>H7+H8+H9</f>
        <v>6981.7525999999998</v>
      </c>
      <c r="I10" s="27"/>
      <c r="N10" s="57" t="s">
        <v>16</v>
      </c>
      <c r="O10" s="57"/>
      <c r="P10" s="57"/>
      <c r="Q10" s="57"/>
      <c r="R10" s="57"/>
      <c r="S10" s="2">
        <v>2.99</v>
      </c>
    </row>
    <row r="11" spans="2:19" x14ac:dyDescent="0.25">
      <c r="C11" s="52" t="s">
        <v>17</v>
      </c>
      <c r="D11" s="52"/>
      <c r="E11" s="52"/>
      <c r="F11" s="2"/>
      <c r="G11" s="12">
        <v>2.472</v>
      </c>
      <c r="H11" s="13"/>
    </row>
    <row r="12" spans="2:19" x14ac:dyDescent="0.25">
      <c r="C12" s="47" t="s">
        <v>9</v>
      </c>
      <c r="D12" s="48"/>
      <c r="E12" s="48"/>
      <c r="F12" s="49"/>
      <c r="G12" s="14">
        <f>(G10+G7)*G11</f>
        <v>17226.397987199998</v>
      </c>
      <c r="H12" s="15">
        <f>H10*H11</f>
        <v>0</v>
      </c>
    </row>
    <row r="13" spans="2:19" ht="22.5" customHeight="1" x14ac:dyDescent="0.25">
      <c r="C13" s="53" t="s">
        <v>18</v>
      </c>
      <c r="D13" s="54"/>
      <c r="E13" s="54"/>
      <c r="F13" s="16"/>
      <c r="G13" s="17">
        <f>G11*1000/35</f>
        <v>70.628571428571433</v>
      </c>
      <c r="H13" s="17">
        <f>G13</f>
        <v>70.628571428571433</v>
      </c>
    </row>
    <row r="14" spans="2:19" ht="58.5" customHeight="1" x14ac:dyDescent="0.25">
      <c r="C14" s="55" t="s">
        <v>19</v>
      </c>
      <c r="D14" s="56"/>
      <c r="E14" s="56"/>
      <c r="F14" s="10">
        <v>1.07</v>
      </c>
      <c r="G14" s="6">
        <v>4.95</v>
      </c>
      <c r="H14" s="2">
        <v>4.95</v>
      </c>
      <c r="L14" s="28" t="s">
        <v>20</v>
      </c>
    </row>
    <row r="15" spans="2:19" ht="61.5" customHeight="1" x14ac:dyDescent="0.25">
      <c r="C15" s="55" t="s">
        <v>21</v>
      </c>
      <c r="D15" s="56"/>
      <c r="E15" s="56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7" t="s">
        <v>9</v>
      </c>
      <c r="D16" s="48"/>
      <c r="E16" s="48"/>
      <c r="F16" s="49"/>
      <c r="G16" s="7">
        <f>(G14+G15)*F14*G13</f>
        <v>1299.0925028571432</v>
      </c>
      <c r="H16" s="8">
        <f>(H14+H15)*H13</f>
        <v>1214.1051428571429</v>
      </c>
    </row>
    <row r="17" spans="3:11" ht="47.25" customHeight="1" x14ac:dyDescent="0.25">
      <c r="C17" s="50" t="s">
        <v>22</v>
      </c>
      <c r="D17" s="51"/>
      <c r="E17" s="51"/>
      <c r="F17" s="16">
        <v>514.42999999999995</v>
      </c>
      <c r="G17" s="15"/>
      <c r="H17" s="2"/>
    </row>
    <row r="18" spans="3:11" ht="47.25" customHeight="1" x14ac:dyDescent="0.25">
      <c r="C18" s="50" t="s">
        <v>23</v>
      </c>
      <c r="D18" s="51"/>
      <c r="E18" s="51"/>
      <c r="F18" s="16">
        <v>11.91</v>
      </c>
      <c r="G18" s="15"/>
      <c r="H18" s="17">
        <f>5000*11.91/100</f>
        <v>595.5</v>
      </c>
    </row>
    <row r="19" spans="3:11" ht="17.25" customHeight="1" x14ac:dyDescent="0.25">
      <c r="C19" s="47" t="s">
        <v>9</v>
      </c>
      <c r="D19" s="48"/>
      <c r="E19" s="48"/>
      <c r="F19" s="49"/>
      <c r="G19" s="14">
        <f>G12+G17+G18</f>
        <v>17226.397987199998</v>
      </c>
      <c r="H19" s="15">
        <f>H12+H16+H17+H18</f>
        <v>1809.6051428571429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30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30">
        <v>1.0609999999999999</v>
      </c>
      <c r="H21" s="20">
        <f t="shared" ref="H21:H23" si="0">G21</f>
        <v>1.0609999999999999</v>
      </c>
    </row>
    <row r="22" spans="3:11" x14ac:dyDescent="0.25">
      <c r="C22" s="43"/>
      <c r="D22" s="44"/>
      <c r="E22" s="44"/>
      <c r="F22" s="11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32" t="s">
        <v>25</v>
      </c>
      <c r="D24" s="33"/>
      <c r="E24" s="33"/>
      <c r="F24" s="34"/>
      <c r="G24" s="21">
        <f>G19*G20*G21</f>
        <v>19629.72167598622</v>
      </c>
      <c r="H24" s="17">
        <f>H19*H20*H21*H22</f>
        <v>2171.3601256798734</v>
      </c>
      <c r="K24" s="29"/>
    </row>
    <row r="25" spans="3:11" x14ac:dyDescent="0.25">
      <c r="C25" s="32" t="s">
        <v>26</v>
      </c>
      <c r="D25" s="33"/>
      <c r="E25" s="33"/>
      <c r="F25" s="34"/>
      <c r="G25" s="6">
        <f>G26-G24</f>
        <v>3925.9443351972441</v>
      </c>
      <c r="H25" s="17">
        <f>H24*20/100</f>
        <v>434.27202513597467</v>
      </c>
    </row>
    <row r="26" spans="3:11" x14ac:dyDescent="0.25">
      <c r="C26" s="32" t="s">
        <v>27</v>
      </c>
      <c r="D26" s="33"/>
      <c r="E26" s="33"/>
      <c r="F26" s="34"/>
      <c r="G26" s="14">
        <f>G24*1.2</f>
        <v>23555.666011183464</v>
      </c>
      <c r="H26" s="17">
        <f>H24+H25</f>
        <v>2605.632150815848</v>
      </c>
    </row>
    <row r="27" spans="3:11" x14ac:dyDescent="0.25">
      <c r="C27" s="22"/>
      <c r="D27" s="22"/>
      <c r="E27" s="22"/>
      <c r="F27" s="22"/>
      <c r="G27" s="31"/>
      <c r="H27" s="23"/>
    </row>
    <row r="28" spans="3:11" x14ac:dyDescent="0.25">
      <c r="C28" s="22"/>
      <c r="D28" s="22"/>
      <c r="E28" s="22"/>
      <c r="F28" s="22"/>
      <c r="G28" s="23"/>
    </row>
    <row r="29" spans="3:11" x14ac:dyDescent="0.25">
      <c r="C29" t="s">
        <v>28</v>
      </c>
      <c r="D29" s="22"/>
      <c r="E29" s="22"/>
      <c r="F29" s="22"/>
      <c r="G29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5:F25"/>
    <mergeCell ref="C26:F26"/>
    <mergeCell ref="C3:E4"/>
    <mergeCell ref="C20:E23"/>
    <mergeCell ref="C16:F16"/>
    <mergeCell ref="C17:E17"/>
    <mergeCell ref="C18:E18"/>
    <mergeCell ref="C19:F19"/>
    <mergeCell ref="C24:F24"/>
    <mergeCell ref="C11:E11"/>
    <mergeCell ref="C12:F12"/>
    <mergeCell ref="C13:E13"/>
    <mergeCell ref="C14:E14"/>
    <mergeCell ref="C15:E15"/>
    <mergeCell ref="C8:E8"/>
  </mergeCells>
  <pageMargins left="0" right="0" top="0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opLeftCell="A16" workbookViewId="0">
      <selection activeCell="H39" sqref="A1:XFD1048576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8" t="s">
        <v>0</v>
      </c>
      <c r="C1" s="58"/>
      <c r="D1" s="58"/>
      <c r="E1" s="58"/>
      <c r="F1" s="58"/>
      <c r="G1" s="58"/>
      <c r="H1" s="58"/>
      <c r="I1" s="58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9"/>
      <c r="H3" s="60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6" t="s">
        <v>5</v>
      </c>
      <c r="D5" s="56"/>
      <c r="E5" s="56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61" t="s">
        <v>8</v>
      </c>
      <c r="D6" s="62"/>
      <c r="E6" s="62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7" t="s">
        <v>9</v>
      </c>
      <c r="D7" s="48"/>
      <c r="E7" s="48"/>
      <c r="F7" s="49"/>
      <c r="G7" s="7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5" t="s">
        <v>12</v>
      </c>
      <c r="D8" s="56"/>
      <c r="E8" s="56"/>
      <c r="F8" s="9">
        <v>1.0900000000000001</v>
      </c>
      <c r="G8" s="6">
        <v>1262.83</v>
      </c>
      <c r="H8" s="2">
        <v>1421.78</v>
      </c>
      <c r="K8" s="11">
        <v>70</v>
      </c>
      <c r="L8" s="11">
        <v>1529.52</v>
      </c>
      <c r="N8" s="57" t="s">
        <v>13</v>
      </c>
      <c r="O8" s="57"/>
      <c r="P8" s="57"/>
      <c r="Q8" s="57"/>
      <c r="R8" s="57"/>
      <c r="S8" s="2">
        <v>1.2</v>
      </c>
    </row>
    <row r="9" spans="2:19" ht="76.5" customHeight="1" x14ac:dyDescent="0.25">
      <c r="C9" s="55" t="s">
        <v>14</v>
      </c>
      <c r="D9" s="56"/>
      <c r="E9" s="56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7" t="s">
        <v>15</v>
      </c>
      <c r="O9" s="57"/>
      <c r="P9" s="57"/>
      <c r="Q9" s="57"/>
      <c r="R9" s="57"/>
      <c r="S9" s="2">
        <v>1.5</v>
      </c>
    </row>
    <row r="10" spans="2:19" ht="46.5" customHeight="1" x14ac:dyDescent="0.25">
      <c r="C10" s="47" t="s">
        <v>9</v>
      </c>
      <c r="D10" s="48"/>
      <c r="E10" s="48"/>
      <c r="F10" s="49"/>
      <c r="G10" s="7">
        <f>G8*F8+G9*F9</f>
        <v>3013.0711000000001</v>
      </c>
      <c r="H10" s="8">
        <f>H7+H8+H9</f>
        <v>6981.7525999999998</v>
      </c>
      <c r="I10" s="27"/>
      <c r="N10" s="57" t="s">
        <v>16</v>
      </c>
      <c r="O10" s="57"/>
      <c r="P10" s="57"/>
      <c r="Q10" s="57"/>
      <c r="R10" s="57"/>
      <c r="S10" s="2">
        <v>2.99</v>
      </c>
    </row>
    <row r="11" spans="2:19" x14ac:dyDescent="0.25">
      <c r="C11" s="52" t="s">
        <v>17</v>
      </c>
      <c r="D11" s="52"/>
      <c r="E11" s="52"/>
      <c r="F11" s="2"/>
      <c r="G11" s="12">
        <v>0.39700000000000002</v>
      </c>
      <c r="H11" s="13"/>
    </row>
    <row r="12" spans="2:19" x14ac:dyDescent="0.25">
      <c r="C12" s="47" t="s">
        <v>9</v>
      </c>
      <c r="D12" s="48"/>
      <c r="E12" s="48"/>
      <c r="F12" s="49"/>
      <c r="G12" s="14">
        <f>(G10+G7)*G11</f>
        <v>2766.5372172000002</v>
      </c>
      <c r="H12" s="15">
        <f>H10*H11</f>
        <v>0</v>
      </c>
    </row>
    <row r="13" spans="2:19" ht="22.5" customHeight="1" x14ac:dyDescent="0.25">
      <c r="C13" s="53" t="s">
        <v>18</v>
      </c>
      <c r="D13" s="54"/>
      <c r="E13" s="54"/>
      <c r="F13" s="16"/>
      <c r="G13" s="17">
        <f>G11*1000/35</f>
        <v>11.342857142857101</v>
      </c>
      <c r="H13" s="17">
        <f>G13</f>
        <v>11.342857142857101</v>
      </c>
    </row>
    <row r="14" spans="2:19" ht="78.75" customHeight="1" x14ac:dyDescent="0.25">
      <c r="C14" s="55" t="s">
        <v>19</v>
      </c>
      <c r="D14" s="56"/>
      <c r="E14" s="56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5" t="s">
        <v>21</v>
      </c>
      <c r="D15" s="56"/>
      <c r="E15" s="56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7" t="s">
        <v>9</v>
      </c>
      <c r="D16" s="48"/>
      <c r="E16" s="48"/>
      <c r="F16" s="49"/>
      <c r="G16" s="7">
        <f>(G14+G15)*F14*G13</f>
        <v>208.63257428571401</v>
      </c>
      <c r="H16" s="8">
        <f>(H14+H15)*H13</f>
        <v>194.983714285714</v>
      </c>
    </row>
    <row r="17" spans="3:11" ht="47.25" customHeight="1" x14ac:dyDescent="0.25">
      <c r="C17" s="50" t="s">
        <v>22</v>
      </c>
      <c r="D17" s="51"/>
      <c r="E17" s="51"/>
      <c r="F17" s="16">
        <v>514.42999999999995</v>
      </c>
      <c r="G17" s="15"/>
      <c r="H17" s="2"/>
    </row>
    <row r="18" spans="3:11" ht="47.25" customHeight="1" x14ac:dyDescent="0.25">
      <c r="C18" s="50" t="s">
        <v>23</v>
      </c>
      <c r="D18" s="51"/>
      <c r="E18" s="51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7" t="s">
        <v>9</v>
      </c>
      <c r="D19" s="48"/>
      <c r="E19" s="48"/>
      <c r="F19" s="49"/>
      <c r="G19" s="14">
        <f>G12+G17+G18</f>
        <v>2766.5372172000002</v>
      </c>
      <c r="H19" s="15">
        <f>H12+H16+H17+H18</f>
        <v>790.48371428571397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45"/>
      <c r="D26" s="46"/>
      <c r="E26" s="46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3319.5908087180201</v>
      </c>
      <c r="H27" s="17">
        <f>H19*H20*H21*H22</f>
        <v>948.507923938202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663.91816174360497</v>
      </c>
      <c r="H28" s="17">
        <f>H27*20/100</f>
        <v>189.70158478764</v>
      </c>
    </row>
    <row r="29" spans="3:11" x14ac:dyDescent="0.25">
      <c r="C29" s="32" t="s">
        <v>27</v>
      </c>
      <c r="D29" s="33"/>
      <c r="E29" s="33"/>
      <c r="F29" s="34"/>
      <c r="G29" s="14">
        <f>G27*1.2</f>
        <v>3983.5089704616298</v>
      </c>
      <c r="H29" s="17">
        <f>H27+H28</f>
        <v>1138.2095087258399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opLeftCell="A10" workbookViewId="0">
      <selection activeCell="G20" sqref="G20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8" t="s">
        <v>0</v>
      </c>
      <c r="C1" s="58"/>
      <c r="D1" s="58"/>
      <c r="E1" s="58"/>
      <c r="F1" s="58"/>
      <c r="G1" s="58"/>
      <c r="H1" s="58"/>
      <c r="I1" s="58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9"/>
      <c r="H3" s="60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6" t="s">
        <v>5</v>
      </c>
      <c r="D5" s="56"/>
      <c r="E5" s="56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61" t="s">
        <v>8</v>
      </c>
      <c r="D6" s="62"/>
      <c r="E6" s="62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7" t="s">
        <v>9</v>
      </c>
      <c r="D7" s="48"/>
      <c r="E7" s="48"/>
      <c r="F7" s="49"/>
      <c r="G7" s="7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5" t="s">
        <v>12</v>
      </c>
      <c r="D8" s="56"/>
      <c r="E8" s="56"/>
      <c r="F8" s="9">
        <v>1.0900000000000001</v>
      </c>
      <c r="G8" s="6">
        <v>1262.83</v>
      </c>
      <c r="H8" s="2">
        <v>1421.78</v>
      </c>
      <c r="K8" s="11">
        <v>70</v>
      </c>
      <c r="L8" s="11">
        <v>1529.52</v>
      </c>
      <c r="N8" s="57" t="s">
        <v>13</v>
      </c>
      <c r="O8" s="57"/>
      <c r="P8" s="57"/>
      <c r="Q8" s="57"/>
      <c r="R8" s="57"/>
      <c r="S8" s="2">
        <v>1.2</v>
      </c>
    </row>
    <row r="9" spans="2:19" ht="76.5" customHeight="1" x14ac:dyDescent="0.25">
      <c r="C9" s="55" t="s">
        <v>14</v>
      </c>
      <c r="D9" s="56"/>
      <c r="E9" s="56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7" t="s">
        <v>15</v>
      </c>
      <c r="O9" s="57"/>
      <c r="P9" s="57"/>
      <c r="Q9" s="57"/>
      <c r="R9" s="57"/>
      <c r="S9" s="2">
        <v>1.5</v>
      </c>
    </row>
    <row r="10" spans="2:19" ht="46.5" customHeight="1" x14ac:dyDescent="0.25">
      <c r="C10" s="47" t="s">
        <v>9</v>
      </c>
      <c r="D10" s="48"/>
      <c r="E10" s="48"/>
      <c r="F10" s="49"/>
      <c r="G10" s="7">
        <f>G8*F8+G9*F9</f>
        <v>3013.0711000000001</v>
      </c>
      <c r="H10" s="8">
        <f>H7+H8+H9</f>
        <v>6981.7525999999998</v>
      </c>
      <c r="I10" s="27"/>
      <c r="N10" s="57" t="s">
        <v>16</v>
      </c>
      <c r="O10" s="57"/>
      <c r="P10" s="57"/>
      <c r="Q10" s="57"/>
      <c r="R10" s="57"/>
      <c r="S10" s="2">
        <v>2.99</v>
      </c>
    </row>
    <row r="11" spans="2:19" x14ac:dyDescent="0.25">
      <c r="C11" s="52" t="s">
        <v>17</v>
      </c>
      <c r="D11" s="52"/>
      <c r="E11" s="52"/>
      <c r="F11" s="2"/>
      <c r="G11" s="12">
        <v>1.2569999999999999</v>
      </c>
      <c r="H11" s="13"/>
    </row>
    <row r="12" spans="2:19" x14ac:dyDescent="0.25">
      <c r="C12" s="47" t="s">
        <v>9</v>
      </c>
      <c r="D12" s="48"/>
      <c r="E12" s="48"/>
      <c r="F12" s="49"/>
      <c r="G12" s="14">
        <f>(G10+G7)*G11</f>
        <v>8759.5397532000006</v>
      </c>
      <c r="H12" s="15">
        <f>H10*H11</f>
        <v>0</v>
      </c>
    </row>
    <row r="13" spans="2:19" ht="22.5" customHeight="1" x14ac:dyDescent="0.25">
      <c r="C13" s="53" t="s">
        <v>18</v>
      </c>
      <c r="D13" s="54"/>
      <c r="E13" s="54"/>
      <c r="F13" s="16"/>
      <c r="G13" s="17">
        <f>G11*1000/35</f>
        <v>35.914285714285697</v>
      </c>
      <c r="H13" s="17">
        <f>G13</f>
        <v>35.914285714285697</v>
      </c>
    </row>
    <row r="14" spans="2:19" ht="78.75" customHeight="1" x14ac:dyDescent="0.25">
      <c r="C14" s="55" t="s">
        <v>19</v>
      </c>
      <c r="D14" s="56"/>
      <c r="E14" s="56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5" t="s">
        <v>21</v>
      </c>
      <c r="D15" s="56"/>
      <c r="E15" s="56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7" t="s">
        <v>9</v>
      </c>
      <c r="D16" s="48"/>
      <c r="E16" s="48"/>
      <c r="F16" s="49"/>
      <c r="G16" s="7">
        <f>(G14+G15)*F14*G13</f>
        <v>660.58223142857196</v>
      </c>
      <c r="H16" s="8">
        <f>(H14+H15)*H13</f>
        <v>617.36657142857098</v>
      </c>
    </row>
    <row r="17" spans="3:11" ht="47.25" customHeight="1" x14ac:dyDescent="0.25">
      <c r="C17" s="50" t="s">
        <v>22</v>
      </c>
      <c r="D17" s="51"/>
      <c r="E17" s="51"/>
      <c r="F17" s="16">
        <v>514.42999999999995</v>
      </c>
      <c r="G17" s="15"/>
      <c r="H17" s="2"/>
    </row>
    <row r="18" spans="3:11" ht="47.25" customHeight="1" x14ac:dyDescent="0.25">
      <c r="C18" s="50" t="s">
        <v>23</v>
      </c>
      <c r="D18" s="51"/>
      <c r="E18" s="51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7" t="s">
        <v>9</v>
      </c>
      <c r="D19" s="48"/>
      <c r="E19" s="48"/>
      <c r="F19" s="49"/>
      <c r="G19" s="14">
        <f>G12+G17+G18</f>
        <v>8759.5397532000006</v>
      </c>
      <c r="H19" s="15">
        <f>H12+H16+H17+H18</f>
        <v>1212.8665714285701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45"/>
      <c r="D26" s="46"/>
      <c r="E26" s="46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10510.6439459913</v>
      </c>
      <c r="H27" s="17">
        <f>H19*H20*H21*H22</f>
        <v>1455.32859550342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2102.1287891982602</v>
      </c>
      <c r="H28" s="17">
        <f>H27*20/100</f>
        <v>291.06571910068499</v>
      </c>
    </row>
    <row r="29" spans="3:11" x14ac:dyDescent="0.25">
      <c r="C29" s="32" t="s">
        <v>27</v>
      </c>
      <c r="D29" s="33"/>
      <c r="E29" s="33"/>
      <c r="F29" s="34"/>
      <c r="G29" s="14">
        <f>G27*1.2</f>
        <v>12612.772735189599</v>
      </c>
      <c r="H29" s="17">
        <f>H27+H28</f>
        <v>1746.3943146041099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31"/>
  <sheetViews>
    <sheetView workbookViewId="0">
      <selection activeCell="J15" sqref="I15:J15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8" t="s">
        <v>0</v>
      </c>
      <c r="C1" s="58"/>
      <c r="D1" s="58"/>
      <c r="E1" s="58"/>
      <c r="F1" s="58"/>
      <c r="G1" s="58"/>
      <c r="H1" s="58"/>
      <c r="I1" s="58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9"/>
      <c r="H3" s="60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6" t="s">
        <v>5</v>
      </c>
      <c r="D5" s="56"/>
      <c r="E5" s="56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61" t="s">
        <v>8</v>
      </c>
      <c r="D6" s="62"/>
      <c r="E6" s="62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7" t="s">
        <v>9</v>
      </c>
      <c r="D7" s="48"/>
      <c r="E7" s="48"/>
      <c r="F7" s="49"/>
      <c r="G7" s="14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5" t="s">
        <v>12</v>
      </c>
      <c r="D8" s="56"/>
      <c r="E8" s="56"/>
      <c r="F8" s="9">
        <v>1.0900000000000001</v>
      </c>
      <c r="G8" s="6">
        <v>1262.83</v>
      </c>
      <c r="H8" s="2">
        <v>1421.78</v>
      </c>
      <c r="K8" s="2">
        <v>70</v>
      </c>
      <c r="L8" s="2">
        <v>1529.52</v>
      </c>
      <c r="N8" s="57" t="s">
        <v>13</v>
      </c>
      <c r="O8" s="57"/>
      <c r="P8" s="57"/>
      <c r="Q8" s="57"/>
      <c r="R8" s="57"/>
      <c r="S8" s="2">
        <v>1.2</v>
      </c>
    </row>
    <row r="9" spans="2:19" ht="76.5" customHeight="1" x14ac:dyDescent="0.25">
      <c r="C9" s="55" t="s">
        <v>14</v>
      </c>
      <c r="D9" s="56"/>
      <c r="E9" s="56"/>
      <c r="F9" s="10">
        <v>1.07</v>
      </c>
      <c r="G9" s="7">
        <f>L8</f>
        <v>1529.52</v>
      </c>
      <c r="H9" s="11"/>
      <c r="K9" s="2">
        <v>95</v>
      </c>
      <c r="L9" s="2">
        <v>1562.5</v>
      </c>
      <c r="N9" s="57" t="s">
        <v>15</v>
      </c>
      <c r="O9" s="57"/>
      <c r="P9" s="57"/>
      <c r="Q9" s="57"/>
      <c r="R9" s="57"/>
      <c r="S9" s="2">
        <v>1.5</v>
      </c>
    </row>
    <row r="10" spans="2:19" ht="46.5" customHeight="1" x14ac:dyDescent="0.25">
      <c r="C10" s="47" t="s">
        <v>9</v>
      </c>
      <c r="D10" s="48"/>
      <c r="E10" s="48"/>
      <c r="F10" s="49"/>
      <c r="G10" s="7">
        <f>G8*F8+G9*F9</f>
        <v>3013.0711000000001</v>
      </c>
      <c r="H10" s="8">
        <f>H7+H8+H9</f>
        <v>6981.7525999999998</v>
      </c>
      <c r="I10" s="27"/>
      <c r="N10" s="57" t="s">
        <v>16</v>
      </c>
      <c r="O10" s="57"/>
      <c r="P10" s="57"/>
      <c r="Q10" s="57"/>
      <c r="R10" s="57"/>
      <c r="S10" s="2">
        <v>2.99</v>
      </c>
    </row>
    <row r="11" spans="2:19" x14ac:dyDescent="0.25">
      <c r="C11" s="52" t="s">
        <v>17</v>
      </c>
      <c r="D11" s="52"/>
      <c r="E11" s="52"/>
      <c r="F11" s="2"/>
      <c r="G11" s="12"/>
      <c r="H11" s="13"/>
    </row>
    <row r="12" spans="2:19" x14ac:dyDescent="0.25">
      <c r="C12" s="47" t="s">
        <v>9</v>
      </c>
      <c r="D12" s="48"/>
      <c r="E12" s="48"/>
      <c r="F12" s="49"/>
      <c r="G12" s="14">
        <f>(G10+G7)*G11</f>
        <v>0</v>
      </c>
      <c r="H12" s="15">
        <f>H10*H11</f>
        <v>0</v>
      </c>
    </row>
    <row r="13" spans="2:19" ht="22.5" customHeight="1" x14ac:dyDescent="0.25">
      <c r="C13" s="53" t="s">
        <v>18</v>
      </c>
      <c r="D13" s="54"/>
      <c r="E13" s="54"/>
      <c r="F13" s="16"/>
      <c r="G13" s="17">
        <f>G11*1000/35</f>
        <v>0</v>
      </c>
      <c r="H13" s="17">
        <f>G13</f>
        <v>0</v>
      </c>
    </row>
    <row r="14" spans="2:19" ht="78.75" customHeight="1" x14ac:dyDescent="0.25">
      <c r="C14" s="55" t="s">
        <v>19</v>
      </c>
      <c r="D14" s="56"/>
      <c r="E14" s="56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5" t="s">
        <v>21</v>
      </c>
      <c r="D15" s="56"/>
      <c r="E15" s="56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7" t="s">
        <v>9</v>
      </c>
      <c r="D16" s="48"/>
      <c r="E16" s="48"/>
      <c r="F16" s="49"/>
      <c r="G16" s="7">
        <f>(G14+G15)*F14*G13</f>
        <v>0</v>
      </c>
      <c r="H16" s="8">
        <f>(H14+H15)*H13</f>
        <v>0</v>
      </c>
    </row>
    <row r="17" spans="3:11" ht="47.25" customHeight="1" x14ac:dyDescent="0.25">
      <c r="C17" s="50" t="s">
        <v>22</v>
      </c>
      <c r="D17" s="51"/>
      <c r="E17" s="51"/>
      <c r="F17" s="16">
        <v>514.42999999999995</v>
      </c>
      <c r="G17" s="15"/>
      <c r="H17" s="2"/>
    </row>
    <row r="18" spans="3:11" ht="47.25" customHeight="1" x14ac:dyDescent="0.25">
      <c r="C18" s="50" t="s">
        <v>23</v>
      </c>
      <c r="D18" s="51"/>
      <c r="E18" s="51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7" t="s">
        <v>9</v>
      </c>
      <c r="D19" s="48"/>
      <c r="E19" s="48"/>
      <c r="F19" s="49"/>
      <c r="G19" s="14">
        <f>G12+G17+G18+G16</f>
        <v>0</v>
      </c>
      <c r="H19" s="15">
        <f>H12+H16+H17+H18</f>
        <v>595.5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45"/>
      <c r="D26" s="46"/>
      <c r="E26" s="46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0</v>
      </c>
      <c r="H27" s="17">
        <f>H19*H20*H21*H22</f>
        <v>714.54535811100004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0</v>
      </c>
      <c r="H28" s="17">
        <f>H27*20/100</f>
        <v>142.9090716222</v>
      </c>
    </row>
    <row r="29" spans="3:11" x14ac:dyDescent="0.25">
      <c r="C29" s="32" t="s">
        <v>27</v>
      </c>
      <c r="D29" s="33"/>
      <c r="E29" s="33"/>
      <c r="F29" s="34"/>
      <c r="G29" s="14">
        <f>G27*1.2</f>
        <v>0</v>
      </c>
      <c r="H29" s="17">
        <f>H27+H28</f>
        <v>857.45442973319996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rintOptions horizontalCentered="1"/>
  <pageMargins left="0" right="0" top="0.35433070866141703" bottom="0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1-21</vt:lpstr>
      <vt:lpstr>3-22</vt:lpstr>
      <vt:lpstr>19-21</vt:lpstr>
      <vt:lpstr>ВЛ-10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2025-03-19T02:52:04Z</cp:lastPrinted>
  <dcterms:created xsi:type="dcterms:W3CDTF">2019-09-24T05:04:00Z</dcterms:created>
  <dcterms:modified xsi:type="dcterms:W3CDTF">2025-03-19T02:53:33Z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1049-12.2.0.20326</vt:lpwstr>
  </property>
</Properties>
</file>