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6-2030 ИП плановые расчеты\Расчеты в прогнозныз ценах 2026-2030 (Пр. МЭ №10 от 17.01.19г.)\"/>
    </mc:Choice>
  </mc:AlternateContent>
  <xr:revisionPtr revIDLastSave="0" documentId="8_{B6CDF2FF-0B66-41CE-A400-063501349D34}" xr6:coauthVersionLast="47" xr6:coauthVersionMax="47" xr10:uidLastSave="{00000000-0000-0000-0000-000000000000}"/>
  <bookViews>
    <workbookView xWindow="-120" yWindow="-120" windowWidth="29040" windowHeight="15840" tabRatio="1000" xr2:uid="{00000000-000D-0000-FFFF-FFFF00000000}"/>
  </bookViews>
  <sheets>
    <sheet name="сметный расчёт" sheetId="23" r:id="rId1"/>
  </sheets>
  <definedNames>
    <definedName name="_xlnm.Print_Area" localSheetId="0">'сметный расчёт'!$A$1:$I$43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" i="23" l="1"/>
  <c r="H36" i="23"/>
  <c r="H35" i="23"/>
  <c r="H34" i="23"/>
  <c r="H33" i="23"/>
  <c r="H32" i="23"/>
  <c r="H31" i="23"/>
  <c r="H30" i="23"/>
  <c r="H28" i="23"/>
  <c r="G23" i="23"/>
  <c r="H23" i="23" s="1"/>
  <c r="H26" i="23" s="1"/>
  <c r="G20" i="23"/>
  <c r="G22" i="23" s="1"/>
  <c r="G29" i="23" s="1"/>
  <c r="G39" i="23" s="1"/>
  <c r="G38" i="23" s="1"/>
  <c r="G19" i="23"/>
  <c r="H17" i="23"/>
  <c r="H20" i="23" s="1"/>
  <c r="H22" i="23" s="1"/>
  <c r="H29" i="23" s="1"/>
  <c r="H37" i="23" s="1"/>
  <c r="G17" i="23"/>
  <c r="H38" i="23" l="1"/>
  <c r="H39" i="23" s="1"/>
  <c r="G26" i="23"/>
</calcChain>
</file>

<file path=xl/sharedStrings.xml><?xml version="1.0" encoding="utf-8"?>
<sst xmlns="http://schemas.openxmlformats.org/spreadsheetml/2006/main" count="40" uniqueCount="36">
  <si>
    <t>Муниципальное унитарное предприятие "Горно-Алтайское городское предприятие электрических сетей"</t>
  </si>
  <si>
    <t xml:space="preserve">         (идентификатор инвестиционного проекта)</t>
  </si>
  <si>
    <t xml:space="preserve"> (фирменное наименование субъекта электроэнергетики)</t>
  </si>
  <si>
    <t xml:space="preserve">             (наименование инвестиционного проекта)</t>
  </si>
  <si>
    <t>Наименование документа</t>
  </si>
  <si>
    <t>Количество опор (пролет 35м), шт.</t>
  </si>
  <si>
    <t>1 цепная</t>
  </si>
  <si>
    <t>2 цепная</t>
  </si>
  <si>
    <t>Протяженность трассы, км</t>
  </si>
  <si>
    <t>Составил ___________________ инженер ПТО Е.А. Коренова</t>
  </si>
  <si>
    <t>Сметный расчет стоимости реализации инвестиционного проекта</t>
  </si>
  <si>
    <t>Сечение</t>
  </si>
  <si>
    <t>Коэффиц-т перевода от базового УНЦ к уровню УНЦ субъекта РФ (Приказ Министерства Энергерики РФ от 26 февраля 2024 г. N 131, стр. 148, таб. Ц2)</t>
  </si>
  <si>
    <t xml:space="preserve"> тыс. руб</t>
  </si>
  <si>
    <t>!!!!!</t>
  </si>
  <si>
    <t>к Таблице Л1, Л3</t>
  </si>
  <si>
    <t>Для ВЛ 0,4 - 20 кВ с утвержденным значением протяженности до 300 метров вместе с УНЦ применяется коэффициент (Кф1)</t>
  </si>
  <si>
    <t>Для ВЛ 0,4 - 20 кВ с утвержденным значением протяженности до 100 метров вместе с УНЦ применяется коэффициент (Кф1)</t>
  </si>
  <si>
    <t>Для ВЛ 0,4 - 20 кВ с утвержденным значением протяженности до 50 метров вместе с УНЦ применяется коэффициент (Кф1)</t>
  </si>
  <si>
    <t>Арматура и устройства крепления провода СИП 1ед. с учетом СМР и  также сопутствующие затраты (Приказ Министерства Энергерики РФ от 26 февраля 2024 г. N 131, таб. Л11, стр. 119),  тыс. руб</t>
  </si>
  <si>
    <t>Коэфф-т перехода</t>
  </si>
  <si>
    <t>Устройство защиты от перенапряжения ВЛ-10 кВ с учетом СМР и  также сопутствующие затраты (Приказ Министерства Энергерики РФ от 26 февраля 2024 г. N 131, таб. Л11,                    стр. 119), тыс. руб</t>
  </si>
  <si>
    <t>Вырубка деревьев корчовка пней (Приказ Министерства Энергерики РФ от 26 февраля 2024 г. N 131), таб. Б7, стр. 120, 1 га</t>
  </si>
  <si>
    <t>Перевозка хлыстов (Приказ Министерства Энергерики РФ от 26 февраля 2024 г. N 131, таб. М4, стр. 121), 100м (5 км)</t>
  </si>
  <si>
    <t>Минэконом развития Прогноз соц-эконом развития РФ на период до 2030 г, Индекс дефлятор</t>
  </si>
  <si>
    <t>Итого, без НДС, тыс. руб</t>
  </si>
  <si>
    <t>НДС, 20%, тыс. руб</t>
  </si>
  <si>
    <t>С НДС, тыс. руб</t>
  </si>
  <si>
    <t>Монтажные работы ВЛ-0,4кВ (Приказ Министерства Энергерики РФ от 26 февраля 2024 г. N 131, таб. Л1, стр. 111), тыс. руб на 1 км ( СМР без опор и провода)</t>
  </si>
  <si>
    <t>Стоимость опор для ВЛ-0,4 кВ с учетом СМР и  также сопутствующие затраты (Приказ Министерства Энергерики РФ от 26 февраля 2024 г. N 131, таб. Л3, стр. 113), тыс. руб на 1 км</t>
  </si>
  <si>
    <t>Стоимость провода СИП ВЛ-0,4 кВ с учетом СМР и  также сопутствующие затраты (Приказ Министерства Энергерики РФ от 26 февраля 2024 г. N 131, таб. Л7, стр. 116), тыс. руб за 1 км</t>
  </si>
  <si>
    <t>Таб. Л7 стр 116 (тыс. руб за км)</t>
  </si>
  <si>
    <t>СИП-4 4х</t>
  </si>
  <si>
    <t>Год реконструкции 2029</t>
  </si>
  <si>
    <t>Реконструкция ВЛ-0,4 кВ. от  ТП-43 ул. Шелковичная, Долгих, Шукшина протяженность по трассе 2,512 км (замена деревянных опор на ж/б опоры, голого провода на СИП 4, увеличение сечения провода)</t>
  </si>
  <si>
    <t>P_2905_ГОРСЕТЬ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</si>
</sst>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4" fillId="0" borderId="0"/>
    <xf numFmtId="0" fontId="5" fillId="0" borderId="0"/>
  </cellStyleXfs>
  <cellXfs count="55">
    <xf numFmtId="0" fontId="0" fillId="0" borderId="0" xfId="0"/>
    <xf numFmtId="0" fontId="0" fillId="0" borderId="0" xfId="0" applyFill="1"/>
    <xf numFmtId="0" fontId="9" fillId="0" borderId="0" xfId="0" applyFont="1" applyFill="1" applyAlignment="1"/>
    <xf numFmtId="0" fontId="6" fillId="0" borderId="0" xfId="0" applyFont="1" applyFill="1" applyAlignment="1"/>
    <xf numFmtId="0" fontId="3" fillId="0" borderId="0" xfId="0" applyFont="1" applyFill="1"/>
    <xf numFmtId="0" fontId="3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0" fontId="0" fillId="0" borderId="1" xfId="0" applyFill="1" applyBorder="1"/>
    <xf numFmtId="0" fontId="9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/>
    <xf numFmtId="0" fontId="10" fillId="0" borderId="0" xfId="0" applyFont="1" applyFill="1"/>
    <xf numFmtId="2" fontId="0" fillId="0" borderId="1" xfId="0" applyNumberFormat="1" applyFill="1" applyBorder="1"/>
    <xf numFmtId="1" fontId="0" fillId="0" borderId="1" xfId="0" applyNumberFormat="1" applyFill="1" applyBorder="1"/>
    <xf numFmtId="0" fontId="0" fillId="0" borderId="4" xfId="0" applyFill="1" applyBorder="1"/>
    <xf numFmtId="164" fontId="0" fillId="0" borderId="1" xfId="0" applyNumberFormat="1" applyFill="1" applyBorder="1"/>
    <xf numFmtId="0" fontId="0" fillId="0" borderId="0" xfId="0" applyFill="1" applyAlignment="1">
      <alignment horizontal="right"/>
    </xf>
    <xf numFmtId="1" fontId="0" fillId="0" borderId="0" xfId="0" applyNumberFormat="1" applyFill="1"/>
    <xf numFmtId="0" fontId="0" fillId="0" borderId="0" xfId="0" applyFill="1" applyBorder="1" applyAlignment="1">
      <alignment vertical="center" wrapText="1"/>
    </xf>
    <xf numFmtId="0" fontId="0" fillId="0" borderId="0" xfId="0" applyFill="1" applyBorder="1"/>
    <xf numFmtId="164" fontId="0" fillId="0" borderId="0" xfId="0" applyNumberFormat="1" applyFill="1" applyBorder="1"/>
    <xf numFmtId="0" fontId="0" fillId="0" borderId="0" xfId="0" applyFill="1" applyBorder="1" applyAlignment="1"/>
    <xf numFmtId="1" fontId="0" fillId="0" borderId="0" xfId="0" applyNumberFormat="1" applyFill="1" applyBorder="1"/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right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2" xfId="0" applyFill="1" applyBorder="1" applyAlignment="1">
      <alignment horizontal="right" wrapText="1"/>
    </xf>
    <xf numFmtId="0" fontId="0" fillId="0" borderId="3" xfId="0" applyFill="1" applyBorder="1" applyAlignment="1">
      <alignment horizontal="right" wrapText="1"/>
    </xf>
    <xf numFmtId="0" fontId="0" fillId="0" borderId="4" xfId="0" applyFill="1" applyBorder="1" applyAlignment="1">
      <alignment horizontal="right" wrapText="1"/>
    </xf>
    <xf numFmtId="0" fontId="0" fillId="0" borderId="0" xfId="0" applyFill="1" applyAlignment="1">
      <alignment horizont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0" fillId="0" borderId="3" xfId="0" applyFill="1" applyBorder="1" applyAlignment="1">
      <alignment horizont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0" fontId="0" fillId="0" borderId="4" xfId="0" applyFill="1" applyBorder="1" applyAlignment="1">
      <alignment horizontal="right"/>
    </xf>
    <xf numFmtId="0" fontId="0" fillId="0" borderId="2" xfId="0" applyFill="1" applyBorder="1" applyAlignment="1">
      <alignment horizontal="center" wrapText="1"/>
    </xf>
  </cellXfs>
  <cellStyles count="5">
    <cellStyle name="Обычный" xfId="0" builtinId="0"/>
    <cellStyle name="Обычный 10" xfId="2" xr:uid="{00000000-0005-0000-0000-000001000000}"/>
    <cellStyle name="Обычный 2 2" xfId="1" xr:uid="{00000000-0005-0000-0000-000002000000}"/>
    <cellStyle name="Обычный 3" xfId="3" xr:uid="{00000000-0005-0000-0000-000003000000}"/>
    <cellStyle name="Обычный 7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U52"/>
  <sheetViews>
    <sheetView tabSelected="1" view="pageBreakPreview" topLeftCell="A19" zoomScale="85" zoomScaleNormal="100" zoomScaleSheetLayoutView="85" workbookViewId="0">
      <selection activeCell="G37" sqref="G37"/>
    </sheetView>
  </sheetViews>
  <sheetFormatPr defaultRowHeight="15" x14ac:dyDescent="0.25"/>
  <cols>
    <col min="1" max="1" width="1.7109375" style="1" customWidth="1"/>
    <col min="2" max="2" width="9.140625" style="1" customWidth="1"/>
    <col min="3" max="3" width="23.5703125" style="1" customWidth="1"/>
    <col min="4" max="4" width="9.140625" style="1" customWidth="1"/>
    <col min="5" max="5" width="9.140625" style="1"/>
    <col min="6" max="6" width="9.140625" style="1" customWidth="1"/>
    <col min="7" max="7" width="12.5703125" style="1" customWidth="1"/>
    <col min="8" max="8" width="12" style="1" customWidth="1"/>
    <col min="9" max="9" width="12.85546875" style="1" customWidth="1"/>
    <col min="10" max="11" width="9.140625" style="1" customWidth="1"/>
    <col min="12" max="16384" width="9.140625" style="1"/>
  </cols>
  <sheetData>
    <row r="1" spans="1:16" ht="15.75" x14ac:dyDescent="0.25">
      <c r="C1" s="40" t="s">
        <v>33</v>
      </c>
      <c r="D1" s="40"/>
      <c r="E1" s="40"/>
      <c r="F1" s="40"/>
      <c r="G1" s="40"/>
      <c r="H1" s="40"/>
      <c r="I1" s="40"/>
      <c r="J1" s="2"/>
    </row>
    <row r="2" spans="1:16" ht="18.75" x14ac:dyDescent="0.3">
      <c r="C2" s="41" t="s">
        <v>10</v>
      </c>
      <c r="D2" s="41"/>
      <c r="E2" s="41"/>
      <c r="F2" s="41"/>
      <c r="G2" s="41"/>
      <c r="H2" s="41"/>
      <c r="I2" s="41"/>
    </row>
    <row r="4" spans="1:16" x14ac:dyDescent="0.25">
      <c r="A4" s="42" t="s">
        <v>0</v>
      </c>
      <c r="B4" s="42"/>
      <c r="C4" s="42"/>
      <c r="D4" s="42"/>
      <c r="E4" s="42"/>
      <c r="F4" s="42"/>
      <c r="G4" s="42"/>
      <c r="H4" s="42"/>
      <c r="I4" s="42"/>
      <c r="J4" s="3"/>
    </row>
    <row r="5" spans="1:16" x14ac:dyDescent="0.25">
      <c r="C5" s="31" t="s">
        <v>2</v>
      </c>
      <c r="D5" s="31"/>
      <c r="E5" s="31"/>
      <c r="F5" s="31"/>
      <c r="G5" s="31"/>
      <c r="H5" s="31"/>
      <c r="I5" s="31"/>
    </row>
    <row r="7" spans="1:16" x14ac:dyDescent="0.25">
      <c r="E7" s="4" t="s">
        <v>35</v>
      </c>
    </row>
    <row r="8" spans="1:16" x14ac:dyDescent="0.25">
      <c r="D8" s="1" t="s">
        <v>1</v>
      </c>
    </row>
    <row r="10" spans="1:16" ht="44.25" customHeight="1" x14ac:dyDescent="0.25">
      <c r="B10" s="43" t="s">
        <v>34</v>
      </c>
      <c r="C10" s="43"/>
      <c r="D10" s="43"/>
      <c r="E10" s="43"/>
      <c r="F10" s="43"/>
      <c r="G10" s="43"/>
      <c r="H10" s="43"/>
      <c r="I10" s="43"/>
      <c r="J10" s="5"/>
    </row>
    <row r="11" spans="1:16" x14ac:dyDescent="0.25">
      <c r="C11" s="31" t="s">
        <v>3</v>
      </c>
      <c r="D11" s="31"/>
      <c r="E11" s="31"/>
      <c r="F11" s="31"/>
      <c r="G11" s="31"/>
      <c r="H11" s="31"/>
      <c r="I11" s="31"/>
    </row>
    <row r="12" spans="1:16" x14ac:dyDescent="0.25">
      <c r="C12" s="6"/>
      <c r="D12" s="6"/>
      <c r="E12" s="6"/>
      <c r="F12" s="6"/>
      <c r="G12" s="6"/>
      <c r="H12" s="6"/>
      <c r="I12" s="6"/>
    </row>
    <row r="13" spans="1:16" ht="15.75" x14ac:dyDescent="0.25">
      <c r="C13" s="32" t="s">
        <v>4</v>
      </c>
      <c r="D13" s="33"/>
      <c r="E13" s="34"/>
      <c r="F13" s="7"/>
      <c r="G13" s="38"/>
      <c r="H13" s="39"/>
    </row>
    <row r="14" spans="1:16" ht="15.75" x14ac:dyDescent="0.25">
      <c r="C14" s="35"/>
      <c r="D14" s="36"/>
      <c r="E14" s="37"/>
      <c r="F14" s="8"/>
      <c r="G14" s="9" t="s">
        <v>6</v>
      </c>
      <c r="H14" s="10" t="s">
        <v>7</v>
      </c>
      <c r="L14" s="11" t="s">
        <v>31</v>
      </c>
    </row>
    <row r="15" spans="1:16" ht="30" customHeight="1" x14ac:dyDescent="0.25">
      <c r="C15" s="26" t="s">
        <v>28</v>
      </c>
      <c r="D15" s="27"/>
      <c r="E15" s="27"/>
      <c r="F15" s="7"/>
      <c r="G15" s="7">
        <v>963.68</v>
      </c>
      <c r="H15" s="7">
        <v>1526.73</v>
      </c>
      <c r="L15" s="7" t="s">
        <v>11</v>
      </c>
      <c r="M15" s="7" t="s">
        <v>32</v>
      </c>
    </row>
    <row r="16" spans="1:16" ht="42.75" customHeight="1" x14ac:dyDescent="0.25">
      <c r="C16" s="26" t="s">
        <v>12</v>
      </c>
      <c r="D16" s="27"/>
      <c r="E16" s="27"/>
      <c r="F16" s="7"/>
      <c r="G16" s="12">
        <v>2.17</v>
      </c>
      <c r="H16" s="12">
        <v>1.9</v>
      </c>
      <c r="L16" s="7">
        <v>16</v>
      </c>
      <c r="M16" s="7">
        <v>405.81</v>
      </c>
      <c r="P16" s="11"/>
    </row>
    <row r="17" spans="3:21" x14ac:dyDescent="0.25">
      <c r="C17" s="28" t="s">
        <v>13</v>
      </c>
      <c r="D17" s="29"/>
      <c r="E17" s="29"/>
      <c r="F17" s="30"/>
      <c r="G17" s="13">
        <f>G15*G16</f>
        <v>2091.1855999999998</v>
      </c>
      <c r="H17" s="13">
        <f>H15*H16</f>
        <v>2900.7869999999998</v>
      </c>
      <c r="L17" s="7">
        <v>25</v>
      </c>
      <c r="M17" s="7">
        <v>446.04</v>
      </c>
      <c r="P17" s="1" t="s">
        <v>14</v>
      </c>
      <c r="Q17" s="1" t="s">
        <v>15</v>
      </c>
    </row>
    <row r="18" spans="3:21" ht="28.5" customHeight="1" x14ac:dyDescent="0.25">
      <c r="C18" s="26" t="s">
        <v>29</v>
      </c>
      <c r="D18" s="27"/>
      <c r="E18" s="27"/>
      <c r="F18" s="7">
        <v>1.0900000000000001</v>
      </c>
      <c r="G18" s="12">
        <v>949.02</v>
      </c>
      <c r="H18" s="7">
        <v>1214.6400000000001</v>
      </c>
      <c r="L18" s="7">
        <v>35</v>
      </c>
      <c r="M18" s="7">
        <v>485.12</v>
      </c>
      <c r="P18" s="25" t="s">
        <v>16</v>
      </c>
      <c r="Q18" s="25"/>
      <c r="R18" s="25"/>
      <c r="S18" s="25"/>
      <c r="T18" s="25"/>
      <c r="U18" s="7">
        <v>1.2</v>
      </c>
    </row>
    <row r="19" spans="3:21" ht="29.25" customHeight="1" x14ac:dyDescent="0.25">
      <c r="C19" s="26" t="s">
        <v>30</v>
      </c>
      <c r="D19" s="27"/>
      <c r="E19" s="27"/>
      <c r="F19" s="14">
        <v>1.07</v>
      </c>
      <c r="G19" s="12">
        <f>M19</f>
        <v>547.16</v>
      </c>
      <c r="H19" s="7"/>
      <c r="L19" s="7">
        <v>50</v>
      </c>
      <c r="M19" s="7">
        <v>547.16</v>
      </c>
      <c r="P19" s="25" t="s">
        <v>17</v>
      </c>
      <c r="Q19" s="25"/>
      <c r="R19" s="25"/>
      <c r="S19" s="25"/>
      <c r="T19" s="25"/>
      <c r="U19" s="7">
        <v>1.5</v>
      </c>
    </row>
    <row r="20" spans="3:21" ht="15" customHeight="1" x14ac:dyDescent="0.25">
      <c r="C20" s="28" t="s">
        <v>13</v>
      </c>
      <c r="D20" s="29"/>
      <c r="E20" s="29"/>
      <c r="F20" s="30"/>
      <c r="G20" s="12">
        <f>G18*F18+G19*F19</f>
        <v>1619.893</v>
      </c>
      <c r="H20" s="13">
        <f>H17+H18+H19</f>
        <v>4115.4269999999997</v>
      </c>
      <c r="L20" s="7">
        <v>70</v>
      </c>
      <c r="M20" s="7">
        <v>652.30999999999995</v>
      </c>
      <c r="P20" s="25" t="s">
        <v>18</v>
      </c>
      <c r="Q20" s="25"/>
      <c r="R20" s="25"/>
      <c r="S20" s="25"/>
      <c r="T20" s="25"/>
      <c r="U20" s="7">
        <v>2.99</v>
      </c>
    </row>
    <row r="21" spans="3:21" ht="15" customHeight="1" x14ac:dyDescent="0.25">
      <c r="C21" s="27" t="s">
        <v>8</v>
      </c>
      <c r="D21" s="27"/>
      <c r="E21" s="27"/>
      <c r="F21" s="7"/>
      <c r="G21" s="15">
        <v>2.512</v>
      </c>
      <c r="H21" s="7"/>
      <c r="L21" s="7">
        <v>95</v>
      </c>
      <c r="M21" s="7">
        <v>761.97</v>
      </c>
    </row>
    <row r="22" spans="3:21" x14ac:dyDescent="0.25">
      <c r="C22" s="28" t="s">
        <v>13</v>
      </c>
      <c r="D22" s="29"/>
      <c r="E22" s="29"/>
      <c r="F22" s="30"/>
      <c r="G22" s="12">
        <f>(G20+G17)*G21</f>
        <v>9322.2294431999999</v>
      </c>
      <c r="H22" s="13">
        <f>H20*H21</f>
        <v>0</v>
      </c>
    </row>
    <row r="23" spans="3:21" ht="15" customHeight="1" x14ac:dyDescent="0.25">
      <c r="C23" s="54" t="s">
        <v>5</v>
      </c>
      <c r="D23" s="44"/>
      <c r="E23" s="44"/>
      <c r="F23" s="14"/>
      <c r="G23" s="13">
        <f>G21*1000/35</f>
        <v>71.771428571428572</v>
      </c>
      <c r="H23" s="13">
        <f>G23</f>
        <v>71.771428571428572</v>
      </c>
    </row>
    <row r="24" spans="3:21" ht="28.5" customHeight="1" x14ac:dyDescent="0.25">
      <c r="C24" s="26" t="s">
        <v>19</v>
      </c>
      <c r="D24" s="27"/>
      <c r="E24" s="27"/>
      <c r="F24" s="7">
        <v>1.07</v>
      </c>
      <c r="G24" s="12">
        <v>4.95</v>
      </c>
      <c r="H24" s="7">
        <v>4.95</v>
      </c>
      <c r="O24" s="1" t="s">
        <v>20</v>
      </c>
    </row>
    <row r="25" spans="3:21" ht="31.5" customHeight="1" x14ac:dyDescent="0.25">
      <c r="C25" s="26" t="s">
        <v>21</v>
      </c>
      <c r="D25" s="27"/>
      <c r="E25" s="27"/>
      <c r="F25" s="14">
        <v>1.07</v>
      </c>
      <c r="G25" s="12">
        <v>5.72</v>
      </c>
      <c r="H25" s="7">
        <v>5.72</v>
      </c>
    </row>
    <row r="26" spans="3:21" x14ac:dyDescent="0.25">
      <c r="C26" s="28" t="s">
        <v>13</v>
      </c>
      <c r="D26" s="29"/>
      <c r="E26" s="29"/>
      <c r="F26" s="30"/>
      <c r="G26" s="12">
        <f>(G24+G25)*F24*G23</f>
        <v>819.40722285714287</v>
      </c>
      <c r="H26" s="13">
        <f>(H24+H25)*H23</f>
        <v>765.80114285714285</v>
      </c>
    </row>
    <row r="27" spans="3:21" ht="30" customHeight="1" x14ac:dyDescent="0.25">
      <c r="C27" s="26" t="s">
        <v>22</v>
      </c>
      <c r="D27" s="27"/>
      <c r="E27" s="27"/>
      <c r="F27" s="14">
        <v>514.42999999999995</v>
      </c>
      <c r="G27" s="13"/>
      <c r="H27" s="7"/>
    </row>
    <row r="28" spans="3:21" ht="27.75" customHeight="1" x14ac:dyDescent="0.25">
      <c r="C28" s="26" t="s">
        <v>23</v>
      </c>
      <c r="D28" s="27"/>
      <c r="E28" s="27"/>
      <c r="F28" s="14">
        <v>11.91</v>
      </c>
      <c r="G28" s="13"/>
      <c r="H28" s="13">
        <f>5000*6.9/100</f>
        <v>345</v>
      </c>
    </row>
    <row r="29" spans="3:21" x14ac:dyDescent="0.25">
      <c r="C29" s="28" t="s">
        <v>13</v>
      </c>
      <c r="D29" s="29"/>
      <c r="E29" s="29"/>
      <c r="F29" s="30"/>
      <c r="G29" s="12">
        <f>G22+G27+G28</f>
        <v>9322.2294431999999</v>
      </c>
      <c r="H29" s="13">
        <f>H22+H26+H27+H28</f>
        <v>1110.8011428571428</v>
      </c>
    </row>
    <row r="30" spans="3:21" ht="15" customHeight="1" x14ac:dyDescent="0.25">
      <c r="C30" s="45" t="s">
        <v>24</v>
      </c>
      <c r="D30" s="46"/>
      <c r="E30" s="46"/>
      <c r="F30" s="7">
        <v>2024</v>
      </c>
      <c r="G30" s="15">
        <v>1.0740000000000001</v>
      </c>
      <c r="H30" s="15">
        <f>G30</f>
        <v>1.0740000000000001</v>
      </c>
    </row>
    <row r="31" spans="3:21" x14ac:dyDescent="0.25">
      <c r="C31" s="47"/>
      <c r="D31" s="48"/>
      <c r="E31" s="48"/>
      <c r="F31" s="7">
        <v>2025</v>
      </c>
      <c r="G31" s="15">
        <v>1.0609999999999999</v>
      </c>
      <c r="H31" s="15">
        <f t="shared" ref="H31:H36" si="0">G31</f>
        <v>1.0609999999999999</v>
      </c>
    </row>
    <row r="32" spans="3:21" x14ac:dyDescent="0.25">
      <c r="C32" s="47"/>
      <c r="D32" s="48"/>
      <c r="E32" s="48"/>
      <c r="F32" s="7">
        <v>2026</v>
      </c>
      <c r="G32" s="15">
        <v>1.0529999999999999</v>
      </c>
      <c r="H32" s="15">
        <f t="shared" si="0"/>
        <v>1.0529999999999999</v>
      </c>
    </row>
    <row r="33" spans="3:14" x14ac:dyDescent="0.25">
      <c r="C33" s="47"/>
      <c r="D33" s="48"/>
      <c r="E33" s="48"/>
      <c r="F33" s="7">
        <v>2027</v>
      </c>
      <c r="G33" s="15">
        <v>1.0449999999999999</v>
      </c>
      <c r="H33" s="15">
        <f t="shared" si="0"/>
        <v>1.0449999999999999</v>
      </c>
    </row>
    <row r="34" spans="3:14" x14ac:dyDescent="0.25">
      <c r="C34" s="47"/>
      <c r="D34" s="48"/>
      <c r="E34" s="48"/>
      <c r="F34" s="7">
        <v>2028</v>
      </c>
      <c r="G34" s="15">
        <v>1.0449999999999999</v>
      </c>
      <c r="H34" s="15">
        <f t="shared" si="0"/>
        <v>1.0449999999999999</v>
      </c>
    </row>
    <row r="35" spans="3:14" x14ac:dyDescent="0.25">
      <c r="C35" s="47"/>
      <c r="D35" s="48"/>
      <c r="E35" s="48"/>
      <c r="F35" s="7">
        <v>2029</v>
      </c>
      <c r="G35" s="15">
        <v>1.0449999999999999</v>
      </c>
      <c r="H35" s="15">
        <f t="shared" si="0"/>
        <v>1.0449999999999999</v>
      </c>
    </row>
    <row r="36" spans="3:14" x14ac:dyDescent="0.25">
      <c r="C36" s="49"/>
      <c r="D36" s="50"/>
      <c r="E36" s="50"/>
      <c r="F36" s="7">
        <v>2030</v>
      </c>
      <c r="G36" s="15">
        <v>1.0449999999999999</v>
      </c>
      <c r="H36" s="15">
        <f t="shared" si="0"/>
        <v>1.0449999999999999</v>
      </c>
    </row>
    <row r="37" spans="3:14" x14ac:dyDescent="0.25">
      <c r="C37" s="51" t="s">
        <v>25</v>
      </c>
      <c r="D37" s="52"/>
      <c r="E37" s="52"/>
      <c r="F37" s="53"/>
      <c r="G37" s="12">
        <f>G29*G30*G31*G32*G33*G34*G35</f>
        <v>12764.878798970944</v>
      </c>
      <c r="H37" s="13">
        <f>H29*H30*H31*H32</f>
        <v>1332.8594465373051</v>
      </c>
    </row>
    <row r="38" spans="3:14" x14ac:dyDescent="0.25">
      <c r="C38" s="51" t="s">
        <v>26</v>
      </c>
      <c r="D38" s="52"/>
      <c r="E38" s="52"/>
      <c r="F38" s="53"/>
      <c r="G38" s="12">
        <f>G39-G37</f>
        <v>2552.975759794188</v>
      </c>
      <c r="H38" s="13">
        <f>H37*20/100</f>
        <v>266.57188930746105</v>
      </c>
    </row>
    <row r="39" spans="3:14" x14ac:dyDescent="0.25">
      <c r="C39" s="51" t="s">
        <v>27</v>
      </c>
      <c r="D39" s="52"/>
      <c r="E39" s="52"/>
      <c r="F39" s="53"/>
      <c r="G39" s="12">
        <f>G37*1.2</f>
        <v>15317.854558765132</v>
      </c>
      <c r="H39" s="13">
        <f>H37+H38</f>
        <v>1599.4313358447662</v>
      </c>
    </row>
    <row r="40" spans="3:14" x14ac:dyDescent="0.25">
      <c r="C40" s="16"/>
      <c r="D40" s="16"/>
      <c r="E40" s="16"/>
      <c r="F40" s="16"/>
      <c r="G40" s="17"/>
    </row>
    <row r="41" spans="3:14" x14ac:dyDescent="0.25">
      <c r="C41" s="1" t="s">
        <v>9</v>
      </c>
      <c r="D41" s="16"/>
      <c r="E41" s="16"/>
      <c r="F41" s="16"/>
      <c r="G41" s="17"/>
    </row>
    <row r="42" spans="3:14" x14ac:dyDescent="0.25">
      <c r="C42" s="18"/>
      <c r="D42" s="18"/>
      <c r="E42" s="18"/>
      <c r="F42" s="19"/>
      <c r="G42" s="20"/>
      <c r="H42" s="19"/>
      <c r="I42" s="19"/>
      <c r="J42" s="19"/>
      <c r="K42" s="19"/>
      <c r="L42" s="19"/>
      <c r="M42" s="19"/>
      <c r="N42" s="19"/>
    </row>
    <row r="43" spans="3:14" x14ac:dyDescent="0.25">
      <c r="C43" s="18"/>
      <c r="D43" s="18"/>
      <c r="E43" s="18"/>
      <c r="F43" s="19"/>
      <c r="G43" s="20"/>
      <c r="H43" s="19"/>
      <c r="I43" s="19"/>
      <c r="J43" s="19"/>
      <c r="K43" s="19"/>
      <c r="L43" s="19"/>
      <c r="M43" s="19"/>
      <c r="N43" s="19"/>
    </row>
    <row r="44" spans="3:14" x14ac:dyDescent="0.25">
      <c r="C44" s="18"/>
      <c r="D44" s="18"/>
      <c r="E44" s="18"/>
      <c r="F44" s="19"/>
      <c r="G44" s="20"/>
      <c r="H44" s="19"/>
      <c r="I44" s="19"/>
      <c r="J44" s="19"/>
      <c r="K44" s="19"/>
      <c r="L44" s="19"/>
      <c r="M44" s="19"/>
      <c r="N44" s="19"/>
    </row>
    <row r="45" spans="3:14" x14ac:dyDescent="0.25">
      <c r="C45" s="21"/>
      <c r="D45" s="21"/>
      <c r="E45" s="21"/>
      <c r="F45" s="21"/>
      <c r="G45" s="22"/>
      <c r="H45" s="19"/>
      <c r="I45" s="19"/>
      <c r="J45" s="19"/>
      <c r="K45" s="19"/>
      <c r="L45" s="19"/>
      <c r="M45" s="19"/>
      <c r="N45" s="19"/>
    </row>
    <row r="46" spans="3:14" x14ac:dyDescent="0.25">
      <c r="C46" s="21"/>
      <c r="D46" s="21"/>
      <c r="E46" s="21"/>
      <c r="F46" s="21"/>
      <c r="G46" s="22"/>
      <c r="H46" s="19"/>
      <c r="I46" s="19"/>
      <c r="J46" s="19"/>
      <c r="K46" s="19"/>
      <c r="L46" s="19"/>
      <c r="M46" s="19"/>
      <c r="N46" s="19"/>
    </row>
    <row r="47" spans="3:14" x14ac:dyDescent="0.25">
      <c r="C47" s="21"/>
      <c r="D47" s="21"/>
      <c r="E47" s="21"/>
      <c r="F47" s="21"/>
      <c r="G47" s="22"/>
      <c r="H47" s="19"/>
      <c r="I47" s="19"/>
      <c r="J47" s="19"/>
      <c r="K47" s="19"/>
      <c r="L47" s="19"/>
      <c r="M47" s="19"/>
      <c r="N47" s="19"/>
    </row>
    <row r="48" spans="3:14" x14ac:dyDescent="0.25">
      <c r="C48" s="23"/>
      <c r="D48" s="23"/>
      <c r="E48" s="23"/>
      <c r="F48" s="23"/>
      <c r="G48" s="23"/>
      <c r="H48" s="23"/>
      <c r="I48" s="23"/>
      <c r="J48" s="23"/>
      <c r="K48" s="19"/>
      <c r="L48" s="19"/>
      <c r="M48" s="19"/>
      <c r="N48" s="19"/>
    </row>
    <row r="49" spans="3:14" x14ac:dyDescent="0.25">
      <c r="C49" s="19"/>
      <c r="D49" s="24"/>
      <c r="E49" s="24"/>
      <c r="F49" s="24"/>
      <c r="G49" s="22"/>
      <c r="H49" s="19"/>
      <c r="I49" s="19"/>
      <c r="J49" s="19"/>
      <c r="K49" s="19"/>
      <c r="L49" s="19"/>
      <c r="M49" s="19"/>
      <c r="N49" s="19"/>
    </row>
    <row r="50" spans="3:14" x14ac:dyDescent="0.25"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spans="3:14" x14ac:dyDescent="0.25"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3:14" x14ac:dyDescent="0.25"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</sheetData>
  <mergeCells count="30">
    <mergeCell ref="C30:E36"/>
    <mergeCell ref="C37:F37"/>
    <mergeCell ref="C38:F38"/>
    <mergeCell ref="C39:F39"/>
    <mergeCell ref="P18:T18"/>
    <mergeCell ref="P19:T19"/>
    <mergeCell ref="P20:T20"/>
    <mergeCell ref="C28:E28"/>
    <mergeCell ref="C25:E25"/>
    <mergeCell ref="C27:E27"/>
    <mergeCell ref="C26:F26"/>
    <mergeCell ref="C29:F29"/>
    <mergeCell ref="C23:E23"/>
    <mergeCell ref="C22:F22"/>
    <mergeCell ref="C24:E24"/>
    <mergeCell ref="C18:E18"/>
    <mergeCell ref="C17:F17"/>
    <mergeCell ref="C21:E21"/>
    <mergeCell ref="C1:I1"/>
    <mergeCell ref="C2:I2"/>
    <mergeCell ref="A4:I4"/>
    <mergeCell ref="C5:I5"/>
    <mergeCell ref="B10:I10"/>
    <mergeCell ref="C11:I11"/>
    <mergeCell ref="C13:E14"/>
    <mergeCell ref="G13:H13"/>
    <mergeCell ref="C15:E15"/>
    <mergeCell ref="C16:E16"/>
    <mergeCell ref="C19:E19"/>
    <mergeCell ref="C20:F20"/>
  </mergeCells>
  <pageMargins left="0" right="0" top="0.74803149606299213" bottom="0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сметный расчёт</vt:lpstr>
      <vt:lpstr>'сметный расчёт'!Область_печати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Мохова Любовь Ивановна</dc:creator>
  <cp:lastModifiedBy>Root</cp:lastModifiedBy>
  <cp:lastPrinted>2020-02-26T07:40:32Z</cp:lastPrinted>
  <dcterms:created xsi:type="dcterms:W3CDTF">2019-09-24T05:04:30Z</dcterms:created>
  <dcterms:modified xsi:type="dcterms:W3CDTF">2025-04-22T05:48:04Z</dcterms:modified>
</cp:coreProperties>
</file>